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3975" windowWidth="15480" windowHeight="4680" tabRatio="623" activeTab="0"/>
  </bookViews>
  <sheets>
    <sheet name="Instructions" sheetId="1" r:id="rId1"/>
    <sheet name="Typical Layout" sheetId="2" r:id="rId2"/>
    <sheet name="H&amp;S Co. Input" sheetId="3" r:id="rId3"/>
    <sheet name="H&amp;S Co. Output" sheetId="4" r:id="rId4"/>
    <sheet name="Line Co. Input" sheetId="5" r:id="rId5"/>
    <sheet name="Line Co. Output" sheetId="6" r:id="rId6"/>
    <sheet name="Weapons Co. Input" sheetId="7" r:id="rId7"/>
    <sheet name="Weapons Co. Output" sheetId="8" r:id="rId8"/>
    <sheet name="HQ Regt. Input" sheetId="9" r:id="rId9"/>
    <sheet name="HQ Regt. Output" sheetId="10" r:id="rId10"/>
    <sheet name="BN Maintenance" sheetId="11" r:id="rId11"/>
    <sheet name="Regiment Summary" sheetId="12" r:id="rId12"/>
  </sheets>
  <definedNames>
    <definedName name="_xlnm._FilterDatabase" localSheetId="2" hidden="1">'H&amp;S Co. Input'!$A$8:$X$8</definedName>
    <definedName name="_Order1" hidden="1">255</definedName>
    <definedName name="_xlnm.Print_Area" localSheetId="8">'HQ Regt. Input'!$A$1:$U$150</definedName>
    <definedName name="_xlnm.Print_Area" localSheetId="4">'Line Co. Input'!$A$1:$U$151</definedName>
    <definedName name="_xlnm.Print_Area" localSheetId="6">'Weapons Co. Input'!$A$1:$U$150</definedName>
    <definedName name="_xlnm.Print_Titles" localSheetId="2">'H&amp;S Co. Input'!$5:$8</definedName>
    <definedName name="_xlnm.Print_Titles" localSheetId="8">'HQ Regt. Input'!$5:$8</definedName>
    <definedName name="_xlnm.Print_Titles" localSheetId="4">'Line Co. Input'!$5:$8</definedName>
    <definedName name="_xlnm.Print_Titles" localSheetId="6">'Weapons Co. Input'!$5:$8</definedName>
  </definedNames>
  <calcPr fullCalcOnLoad="1"/>
</workbook>
</file>

<file path=xl/sharedStrings.xml><?xml version="1.0" encoding="utf-8"?>
<sst xmlns="http://schemas.openxmlformats.org/spreadsheetml/2006/main" count="2586" uniqueCount="406">
  <si>
    <t>TAM #</t>
  </si>
  <si>
    <t>DESCRIPTION</t>
  </si>
  <si>
    <t>Length "</t>
  </si>
  <si>
    <t>Width "</t>
  </si>
  <si>
    <t>Height "</t>
  </si>
  <si>
    <t>Aiming Circle, M2A2</t>
  </si>
  <si>
    <t>E0935</t>
  </si>
  <si>
    <t>Batteries GM/TOW</t>
  </si>
  <si>
    <t>Bayonet-Knife, M7</t>
  </si>
  <si>
    <t>Chest, Pistol, Wood</t>
  </si>
  <si>
    <t>boxes</t>
  </si>
  <si>
    <t>N6020</t>
  </si>
  <si>
    <t>Knife, Combat, K-Bar</t>
  </si>
  <si>
    <t>Light, Aiming, Infrared AN/PAQ-4C</t>
  </si>
  <si>
    <t>10 per rack stacked 2 high</t>
  </si>
  <si>
    <t>K4520</t>
  </si>
  <si>
    <t>One set is stored as 3 boxes stacked</t>
  </si>
  <si>
    <t xml:space="preserve">1 per custom 72" L x 24"W x 60"H, 5 shelf system </t>
  </si>
  <si>
    <t>most stacked between M-16</t>
  </si>
  <si>
    <t>N6004</t>
  </si>
  <si>
    <t>Rifle, Designated Marksman</t>
  </si>
  <si>
    <t>2 cases stacked</t>
  </si>
  <si>
    <t>K4810</t>
  </si>
  <si>
    <t>8 per rack stacked 2 high + space for cases</t>
  </si>
  <si>
    <t>Test Set, GM</t>
  </si>
  <si>
    <t>N6180</t>
  </si>
  <si>
    <t>Tow Ballistic Blanket</t>
  </si>
  <si>
    <t>NSF</t>
  </si>
  <si>
    <t>Store in embark boxes stacked</t>
  </si>
  <si>
    <t>METHOD OF STORAGE  (RACK, CABINET, SHELF, ETC.)</t>
  </si>
  <si>
    <t>X</t>
  </si>
  <si>
    <t>:</t>
  </si>
  <si>
    <t>=</t>
  </si>
  <si>
    <t xml:space="preserve"> TOTAL FLOOR AREA REQUIRED (NSF)</t>
  </si>
  <si>
    <t xml:space="preserve"> NO. OF WEAPONS</t>
  </si>
  <si>
    <t>Most grenade launchers are attached to guns, therefore the space is included in gun rack floor area.</t>
  </si>
  <si>
    <t>Most knives are hung on the gun rack, therefore the space is included in gun rack floor area.</t>
  </si>
  <si>
    <t>TABLE 143-45B</t>
  </si>
  <si>
    <t>E0309</t>
  </si>
  <si>
    <t>E0999</t>
  </si>
  <si>
    <t>E1165</t>
  </si>
  <si>
    <t>Stack 2 High, in case</t>
  </si>
  <si>
    <t>Kit, Purging</t>
  </si>
  <si>
    <t>E1256</t>
  </si>
  <si>
    <t>E1450</t>
  </si>
  <si>
    <t>Rifle, 7.62mm M14</t>
  </si>
  <si>
    <t>E1580</t>
  </si>
  <si>
    <t>E1760</t>
  </si>
  <si>
    <t>E1793</t>
  </si>
  <si>
    <t>N6018</t>
  </si>
  <si>
    <t>W/case stack 4 high</t>
  </si>
  <si>
    <t>Tool Kit, Elect-Optic (include in technician space)</t>
  </si>
  <si>
    <t>included in 2111 or 2171 space</t>
  </si>
  <si>
    <t>included in K4520</t>
  </si>
  <si>
    <t>included in 2171 workspace</t>
  </si>
  <si>
    <t>Width + 30"' access aisle</t>
  </si>
  <si>
    <t>A7700</t>
  </si>
  <si>
    <t>include with 2171s workbench</t>
  </si>
  <si>
    <t>include in 60mm mortar</t>
  </si>
  <si>
    <t>include in 2111 or 2171 space</t>
  </si>
  <si>
    <t>included in mortar locker</t>
  </si>
  <si>
    <t>included in TOW</t>
  </si>
  <si>
    <r>
      <t xml:space="preserve"> (some fractions rounded up) </t>
    </r>
    <r>
      <rPr>
        <b/>
        <sz val="10"/>
        <rFont val="Arial MT"/>
        <family val="0"/>
      </rPr>
      <t>STORAGE UNITS</t>
    </r>
  </si>
  <si>
    <r>
      <t xml:space="preserve"> WEAPONS PER STORAGE UNIT </t>
    </r>
    <r>
      <rPr>
        <b/>
        <sz val="9"/>
        <rFont val="Arial MT"/>
        <family val="0"/>
      </rPr>
      <t>ALLOWANCE</t>
    </r>
    <r>
      <rPr>
        <b/>
        <sz val="10"/>
        <rFont val="Arial MT"/>
        <family val="0"/>
      </rPr>
      <t xml:space="preserve"> </t>
    </r>
  </si>
  <si>
    <t>H&amp;S Co.</t>
  </si>
  <si>
    <t>Designated Marksman Rifle Boxes</t>
  </si>
  <si>
    <t>Sniper Rifle Rack (72"x12")</t>
  </si>
  <si>
    <t>BOXES</t>
  </si>
  <si>
    <t>Javelin (48"x24")</t>
  </si>
  <si>
    <t>Modular Universal, PAQ-3 (48"x36")</t>
  </si>
  <si>
    <t>MK64 Mount (72"x36")</t>
  </si>
  <si>
    <t>.50 CAL Sniper Rifle (64"x26")</t>
  </si>
  <si>
    <t>Pistol Chest (52"x14")</t>
  </si>
  <si>
    <t>Inbore Device</t>
  </si>
  <si>
    <t>COLLATERAL EQUIPMENT</t>
  </si>
  <si>
    <t>Numbers of equipment</t>
  </si>
  <si>
    <t>Numbers of equipment stacked</t>
  </si>
  <si>
    <t>NSF per equipment stack and aisle way</t>
  </si>
  <si>
    <t>Company Name:</t>
  </si>
  <si>
    <t>Doorway &amp; issue port area circulation/Hazmat storage</t>
  </si>
  <si>
    <t xml:space="preserve">Custodian desks, computer terminal &amp; workbench </t>
  </si>
  <si>
    <t>fixed</t>
  </si>
  <si>
    <t xml:space="preserve">  Subtotal:</t>
  </si>
  <si>
    <t xml:space="preserve">  Total NSF Rounded:</t>
  </si>
  <si>
    <t>CUSTODIANS &amp; CIRCULATION</t>
  </si>
  <si>
    <t>N/A</t>
  </si>
  <si>
    <t>Space included as part of other TAM</t>
  </si>
  <si>
    <t xml:space="preserve">Space included as part of 2111 or 2171  </t>
  </si>
  <si>
    <r>
      <t xml:space="preserve">SPACE </t>
    </r>
    <r>
      <rPr>
        <b/>
        <sz val="9"/>
        <rFont val="Arial MT"/>
        <family val="0"/>
      </rPr>
      <t>ALLOWANCE</t>
    </r>
    <r>
      <rPr>
        <b/>
        <sz val="10"/>
        <rFont val="Arial MT"/>
        <family val="0"/>
      </rPr>
      <t xml:space="preserve"> (FLOOR AREA PER STORAGE UNIT)</t>
    </r>
  </si>
  <si>
    <t>Boresight, M115</t>
  </si>
  <si>
    <t>BN. Maintenance</t>
  </si>
  <si>
    <t>Regiment Summary</t>
  </si>
  <si>
    <t>Battalion Summary</t>
  </si>
  <si>
    <t>No./Bn.</t>
  </si>
  <si>
    <t>NSF/Bn.</t>
  </si>
  <si>
    <t xml:space="preserve">Division Office </t>
  </si>
  <si>
    <t>Regiment Subtotal Net Square Feet:</t>
  </si>
  <si>
    <t>1 per 48"Lx24"Wx84"H, cabinet</t>
  </si>
  <si>
    <t>Fill in shaded areas</t>
  </si>
  <si>
    <t>Number of Custodians:</t>
  </si>
  <si>
    <t xml:space="preserve">    Battalion Subtotal:</t>
  </si>
  <si>
    <t>Covered weapons cleaning area</t>
  </si>
  <si>
    <t>Total GSF Required  for Armory (NSF x 1.28)</t>
  </si>
  <si>
    <t>Smaller armory facilities should plan for 1 unisex bathroom instead of separate male &amp; female bathrooms in order to not exceed the 1.28 factor.</t>
  </si>
  <si>
    <t>This classroom is required only when available classrooms are not within 1/4 mile of proposed armory facility.  The classroom is intended to be accessed via outside the armory, therefore it does not require the more costly, secure construction specifications as the armory.</t>
  </si>
  <si>
    <t>Line Co.</t>
  </si>
  <si>
    <t>Weapons co.</t>
  </si>
  <si>
    <t>HQ Reg.</t>
  </si>
  <si>
    <t xml:space="preserve">30 person attached classroom (optional) </t>
  </si>
  <si>
    <t>Total Cleaning Area</t>
  </si>
  <si>
    <t>This facility is intended to be a covered structure without walls. Does not require more costly, secure construction specifications as the armory.</t>
  </si>
  <si>
    <t># PN x 10</t>
  </si>
  <si>
    <t>Company Strength</t>
  </si>
  <si>
    <t>Company Size x 10 GSF/person           .</t>
  </si>
  <si>
    <t>GSF</t>
  </si>
  <si>
    <t>C32502E</t>
  </si>
  <si>
    <t>E00502E</t>
  </si>
  <si>
    <t>E00127G</t>
  </si>
  <si>
    <t>E00167B</t>
  </si>
  <si>
    <t>E00197G</t>
  </si>
  <si>
    <t>E00207B</t>
  </si>
  <si>
    <t>E00387B</t>
  </si>
  <si>
    <t>E00407M</t>
  </si>
  <si>
    <t>E00417M</t>
  </si>
  <si>
    <t>E00427B</t>
  </si>
  <si>
    <t>Scout Sniper Night Observation Device</t>
  </si>
  <si>
    <t>Visible Light Illuminator</t>
  </si>
  <si>
    <t>Supressor, M-16</t>
  </si>
  <si>
    <t>Supressor, M-9</t>
  </si>
  <si>
    <t>E01442E</t>
  </si>
  <si>
    <t>E01807B</t>
  </si>
  <si>
    <t>E01957M</t>
  </si>
  <si>
    <t>Carbine, MWS, 5.56mm</t>
  </si>
  <si>
    <t>E02077B</t>
  </si>
  <si>
    <t>Command Launch Unit, Javelin</t>
  </si>
  <si>
    <t>Compass, Magnetic, Unmounted M/E</t>
  </si>
  <si>
    <t>E02102E</t>
  </si>
  <si>
    <t>E03257B</t>
  </si>
  <si>
    <t>Equipment Set, Night vision (MULE)</t>
  </si>
  <si>
    <t>E03307M</t>
  </si>
  <si>
    <t>Equipment Set, Night Vision, for E0935 (include w/ tow)</t>
  </si>
  <si>
    <t>E08707B</t>
  </si>
  <si>
    <t>Observation Set, Laser, Infrared    AN/GVS-5</t>
  </si>
  <si>
    <t>E08717G</t>
  </si>
  <si>
    <t>Ranger Finder, Laser, Common</t>
  </si>
  <si>
    <t>E08927M</t>
  </si>
  <si>
    <t>Launcher, Grenade 40mm</t>
  </si>
  <si>
    <t>E09157M</t>
  </si>
  <si>
    <t>E09357M</t>
  </si>
  <si>
    <t>Launcher, Tubular, F/GM TOW Weapon System (includes case)</t>
  </si>
  <si>
    <t>E09557B</t>
  </si>
  <si>
    <t>E09567B</t>
  </si>
  <si>
    <t>Boresight System, Laser</t>
  </si>
  <si>
    <t>E09607M</t>
  </si>
  <si>
    <t>Machine Gun, Light Squad, Automatic Weapon (SAW)</t>
  </si>
  <si>
    <t>E09807M</t>
  </si>
  <si>
    <t>E09897M</t>
  </si>
  <si>
    <t>E09947M</t>
  </si>
  <si>
    <t>E10457B</t>
  </si>
  <si>
    <t>E10467B</t>
  </si>
  <si>
    <t>E10477B</t>
  </si>
  <si>
    <t>E10487B</t>
  </si>
  <si>
    <t>E10497B</t>
  </si>
  <si>
    <t xml:space="preserve">Module, North Finding </t>
  </si>
  <si>
    <t>E10657M</t>
  </si>
  <si>
    <t>E10957M</t>
  </si>
  <si>
    <t>E11152B</t>
  </si>
  <si>
    <t>Mount, Tripod Heavy MG (MK-123)</t>
  </si>
  <si>
    <t>E11202B</t>
  </si>
  <si>
    <t>Mount, Tripod, MG, 7.62 mm (M122)</t>
  </si>
  <si>
    <t>E11212B</t>
  </si>
  <si>
    <t>Mount, Tripod, MG, (LTWT MK-125)</t>
  </si>
  <si>
    <t>E11232B</t>
  </si>
  <si>
    <t>Mount, Standard Config (MK64, MOD5 + Tray)</t>
  </si>
  <si>
    <t>E11262B</t>
  </si>
  <si>
    <t>Mount, Tripod, MG (M3)</t>
  </si>
  <si>
    <t>E11522B</t>
  </si>
  <si>
    <t>E11542B</t>
  </si>
  <si>
    <t>E11587G</t>
  </si>
  <si>
    <t>E11592B</t>
  </si>
  <si>
    <t>Sight, Night Vision, Weapon, Crew Served (AN/TVS-5)</t>
  </si>
  <si>
    <t>Sight, Night Vision, Weapon, Individual (AN/PVS-4)</t>
  </si>
  <si>
    <t>E11607G</t>
  </si>
  <si>
    <t>E11627G</t>
  </si>
  <si>
    <t>E12057B</t>
  </si>
  <si>
    <t>Ballistic Computer, Mortar, Handheld LTWT (include in E10657M space)</t>
  </si>
  <si>
    <t>E12502M</t>
  </si>
  <si>
    <t>Pistol, 9mm, Semiautomatic</t>
  </si>
  <si>
    <t>E12552E</t>
  </si>
  <si>
    <t>E12607B</t>
  </si>
  <si>
    <t>Quadrant, Fire Control, w/ Case Carrying</t>
  </si>
  <si>
    <t>E14412M</t>
  </si>
  <si>
    <t>Rifle, 5.56mm, M16A2</t>
  </si>
  <si>
    <t>E14602M</t>
  </si>
  <si>
    <t>Rifle, Sniper, 7.62mm, w/ Equipment</t>
  </si>
  <si>
    <t>E14752M</t>
  </si>
  <si>
    <t>Rifle, Scoped, Special Application .50 Caliber</t>
  </si>
  <si>
    <t>E17107G</t>
  </si>
  <si>
    <t>E17612M</t>
  </si>
  <si>
    <t>E17802E</t>
  </si>
  <si>
    <t>Sight, Bore, Mortar, w/ Case</t>
  </si>
  <si>
    <t>E17907G</t>
  </si>
  <si>
    <t>E17987G</t>
  </si>
  <si>
    <t>Illuminator, Infrared (AN/PEQ-16)</t>
  </si>
  <si>
    <t>E17997G</t>
  </si>
  <si>
    <t>E19007B</t>
  </si>
  <si>
    <t>Telescope, Observation, w/ equipment (M49)</t>
  </si>
  <si>
    <t>E19047B</t>
  </si>
  <si>
    <t>Test Set, Amplifier</t>
  </si>
  <si>
    <t>E19097B</t>
  </si>
  <si>
    <t>Test Set, Boresight, Collimator</t>
  </si>
  <si>
    <t>E19117B</t>
  </si>
  <si>
    <t>Test Set, Missile Guidance          (AN/TSM 152)</t>
  </si>
  <si>
    <t>E19127B</t>
  </si>
  <si>
    <t>E19477B</t>
  </si>
  <si>
    <t>Test Set, Night Vision</t>
  </si>
  <si>
    <t>Test Set, Electronic System (TS-4348/UV, include in 211 space)</t>
  </si>
  <si>
    <t>E19487G</t>
  </si>
  <si>
    <t>E19757G</t>
  </si>
  <si>
    <t>Sight, Weapon, Thermal Medium  (MTWS)</t>
  </si>
  <si>
    <t>E19767G</t>
  </si>
  <si>
    <t>Sight, Weapon, Thermal, Heavy (HTWS)</t>
  </si>
  <si>
    <t>E19787G</t>
  </si>
  <si>
    <t>E20702E</t>
  </si>
  <si>
    <t>Tool Kit, Boresight, Fixture, Rocket Launcher</t>
  </si>
  <si>
    <t>E22082B</t>
  </si>
  <si>
    <t>E28272B</t>
  </si>
  <si>
    <t>Tool Kit, OM, F/SASR (M82A3)</t>
  </si>
  <si>
    <t>E28292E</t>
  </si>
  <si>
    <t>Tool Kit, OM, F/M240 MG</t>
  </si>
  <si>
    <t>E29002E</t>
  </si>
  <si>
    <t>Tool Kit, Small Arms, Repairman's (include in 2111 space)</t>
  </si>
  <si>
    <t>E30942B</t>
  </si>
  <si>
    <t>Tool Set, OM, F/40mm MG (MK19 Mod 3)</t>
  </si>
  <si>
    <t>E79007B</t>
  </si>
  <si>
    <t>Tool Kit, Small Arms</t>
  </si>
  <si>
    <t xml:space="preserve">Compass, Magnetic, Unmounted </t>
  </si>
  <si>
    <t>C43102F</t>
  </si>
  <si>
    <t>E03117M</t>
  </si>
  <si>
    <t>E0028</t>
  </si>
  <si>
    <t>Rifle, Sniper, Semi-Auto (MK11)</t>
  </si>
  <si>
    <t xml:space="preserve">E0997 </t>
  </si>
  <si>
    <t>Charger, Brty PP-7382/TAS ( not on TE)</t>
  </si>
  <si>
    <t>Data Scope UGWS (not on TE)</t>
  </si>
  <si>
    <t>Periscope, BC, w /tripod (not on TE)</t>
  </si>
  <si>
    <t>Non Leathal Weapons Capability Set (not on TE)</t>
  </si>
  <si>
    <t>Machete, Rigid Handle (not on TE)</t>
  </si>
  <si>
    <t>Sheath, Machete (included in K4520) (not on TE)</t>
  </si>
  <si>
    <t>Plotting Board, M-16 (store w/ mortars) (not on TE)</t>
  </si>
  <si>
    <t>Inbore Device, .50 Cal (not on TE)</t>
  </si>
  <si>
    <t>Fixture, Measuring, Trigger Pull (not on TE)</t>
  </si>
  <si>
    <t>K40382E</t>
  </si>
  <si>
    <t>K40392E</t>
  </si>
  <si>
    <t>Binocular, Mini, M24</t>
  </si>
  <si>
    <t>Binocular System , 7x50, M22</t>
  </si>
  <si>
    <t>K41822E</t>
  </si>
  <si>
    <t>C31172F</t>
  </si>
  <si>
    <t>Case, Ammo Pouch, Small Arms, F/SAW</t>
  </si>
  <si>
    <t>K42222E</t>
  </si>
  <si>
    <t>E00537B</t>
  </si>
  <si>
    <t>Non Leathal Visual Haling Device (GBD IIIC)</t>
  </si>
  <si>
    <t>E00067B</t>
  </si>
  <si>
    <t>Integrated Pointer, Illum, Designator (IZLID)</t>
  </si>
  <si>
    <t>E00087G</t>
  </si>
  <si>
    <t>E09577B</t>
  </si>
  <si>
    <t>Integrated Laser Light Illuminator (AN/PEQ-6A)</t>
  </si>
  <si>
    <t>E17797B</t>
  </si>
  <si>
    <t>Sight, Day/ Night, Grenade Launcher (AN/PSQ-18A)</t>
  </si>
  <si>
    <t>E00252M</t>
  </si>
  <si>
    <t>Telescope, Scout Sniper Observation (Leopold)</t>
  </si>
  <si>
    <t>10 per rack, stacked 2 high</t>
  </si>
  <si>
    <t>E00177M</t>
  </si>
  <si>
    <t>E0359</t>
  </si>
  <si>
    <t>Remote Firing Devise, MK-152</t>
  </si>
  <si>
    <t>4 per rack stacked 1 high</t>
  </si>
  <si>
    <t>6 per rack stacked 2 high</t>
  </si>
  <si>
    <t>6 per rack stacked 1 high</t>
  </si>
  <si>
    <t>Laser Equipment, Universal, Modular, AN/PAQ-3 (MULE)</t>
  </si>
  <si>
    <t>Range Finder, Laser, Eye Safe, Binocular (VIPER)</t>
  </si>
  <si>
    <t>Intensifier, Image, Night Vision (AN/PVS-14)</t>
  </si>
  <si>
    <t>Gunsight, Optical Cmbt, Advanced (ACOG)</t>
  </si>
  <si>
    <t>E17912B</t>
  </si>
  <si>
    <t>E3173</t>
  </si>
  <si>
    <t>AT-4 Trainer</t>
  </si>
  <si>
    <t>E1029</t>
  </si>
  <si>
    <t>SOFLAM</t>
  </si>
  <si>
    <t>Sight, Bore, Optical, RCO-A4</t>
  </si>
  <si>
    <t>Rifle Combat Optic, AN/PVQ-3, RCO-M4</t>
  </si>
  <si>
    <t>E17622M</t>
  </si>
  <si>
    <t>***NEW TOTAL OR ACCOUNT IN OTHER SPACE</t>
  </si>
  <si>
    <t>Scout Sniper Mid-Range Night Sight (SSMRNS)</t>
  </si>
  <si>
    <t>Launcher, Rocket, Assault, 83mm, MK 153</t>
  </si>
  <si>
    <t>Machine Gun, CAL .50, Browning, HB Flexi, M2</t>
  </si>
  <si>
    <t>Machine Gun, Med, 7.62 mm, Ground Version, M240G</t>
  </si>
  <si>
    <t>Machine Gun, 40 mm , MK-19</t>
  </si>
  <si>
    <t>Target Designator II, Laser, Ground (GLTDII), AN/PEQ-1B</t>
  </si>
  <si>
    <t>Range Finder, Laser Designator, LTWT (LLDR), AN/PED- 1</t>
  </si>
  <si>
    <t>Goggles, Night Vision, Individual, AN/PVS-7B</t>
  </si>
  <si>
    <t>Sight, Night Vision, Mini 4.5X, AN/PVS-17C</t>
  </si>
  <si>
    <t>Sight, Night Vision, Mini 2.25X, AN/PVS-17B</t>
  </si>
  <si>
    <t>Shotgun, 12 Gauge, 590</t>
  </si>
  <si>
    <t>Shotgun, 12 Gauge, Combat M1014, JSCS</t>
  </si>
  <si>
    <t>Night Sight, Sniper, AN/PVS-10</t>
  </si>
  <si>
    <t xml:space="preserve">Day/ Night Sight </t>
  </si>
  <si>
    <t>Thermal, Imager, Long Range (SOPHIE) (to be replaced by AN/PAS-22; will keep same TAM)</t>
  </si>
  <si>
    <t>Mount, Tripod (AN/PAS-22)</t>
  </si>
  <si>
    <t>Thermal Imager, Long Range (AN/PAS-22, with SL-3 case)</t>
  </si>
  <si>
    <t>5 per rack stacked 2 high</t>
  </si>
  <si>
    <t>Grenade Launcher, Multi-shot (M32)</t>
  </si>
  <si>
    <t xml:space="preserve"> </t>
  </si>
  <si>
    <t>Stored in configurable Universal Weapons Rack (UWS)</t>
  </si>
  <si>
    <t>Spare barrels can be stored in between weapon system in UWS</t>
  </si>
  <si>
    <t>Stored in hard case, 52" L x 17.5 " W x 6" H, stacked 5 high</t>
  </si>
  <si>
    <t>Stacked 3 high</t>
  </si>
  <si>
    <t>Thermal Imager,  Medium Range (MRTB)</t>
  </si>
  <si>
    <t xml:space="preserve">Individual Weapon, Night Sight I2 (IWNS I2) </t>
  </si>
  <si>
    <t>E00557M</t>
  </si>
  <si>
    <t>SABER Far Target Locator (FTL)</t>
  </si>
  <si>
    <t>SABER Fire Control Sub-System (FCS)</t>
  </si>
  <si>
    <t>SABER Traversing Unit (TU)</t>
  </si>
  <si>
    <t>SABER Lythium Battery Box (LBB)</t>
  </si>
  <si>
    <t>SABER Tripod</t>
  </si>
  <si>
    <t>SABER Launch Tube</t>
  </si>
  <si>
    <t>Hard case stacked 4 high</t>
  </si>
  <si>
    <t>Wooden box stacked 4 high</t>
  </si>
  <si>
    <t>E12512M</t>
  </si>
  <si>
    <t>Stacked in boxes 4 high</t>
  </si>
  <si>
    <t>Included in E10657M Space</t>
  </si>
  <si>
    <t>Illuminator, Laser, Medium Power  (AN/PEQ-4)</t>
  </si>
  <si>
    <t>Stored on Weapon</t>
  </si>
  <si>
    <t>locate adjacent to 2111 or 2171 spaces</t>
  </si>
  <si>
    <t>TOW (48"x36")</t>
  </si>
  <si>
    <t>Numbers of Storage Units</t>
  </si>
  <si>
    <t>Numbers of Storage Units Stacked</t>
  </si>
  <si>
    <t>Stacked in cases, one complete unit per stack.</t>
  </si>
  <si>
    <t>SABER</t>
  </si>
  <si>
    <t>Equipment Set, SABER/ Includes Battery Box (LBB)</t>
  </si>
  <si>
    <t>MK11 Sniper Rifle Case</t>
  </si>
  <si>
    <t>Pubs Locker (48"x24" Wall Locker)</t>
  </si>
  <si>
    <t>Safe (size may vary by unit)</t>
  </si>
  <si>
    <t>HazMat Locker (size may vary by unit)</t>
  </si>
  <si>
    <t>Personal Weapons Storage (42"x16")</t>
  </si>
  <si>
    <t>Configurable Optics Rack  (42"x16")</t>
  </si>
  <si>
    <t>Universal Weapons Rack (42"x16")</t>
  </si>
  <si>
    <t>M16A2 Rifle Weapon Rack (42"x16")</t>
  </si>
  <si>
    <t>MWS Carbine 5.56 (42"x16")</t>
  </si>
  <si>
    <t>MK32 Grenade Lncher Rack (42"x16")</t>
  </si>
  <si>
    <t>M249 SAW Weapon Rack (42"x16")</t>
  </si>
  <si>
    <t>M2 .50 Cal Weapon Rack (42"x16")</t>
  </si>
  <si>
    <t>MK19 Weapon Rack (42"x16") MOD-3</t>
  </si>
  <si>
    <t>MK19 Weapon Rack (42"x16") UGWS</t>
  </si>
  <si>
    <t>M240G Weapon Rack (42"x16")</t>
  </si>
  <si>
    <t>M48 Weapon Rack (42"x16") UGWS</t>
  </si>
  <si>
    <t>M14 Rifle Rack (42"x16")</t>
  </si>
  <si>
    <t>Shotgun Rack (42"x16")</t>
  </si>
  <si>
    <t>Shotgun Rack, JSCS (42"x16")</t>
  </si>
  <si>
    <t>Subtotal Net Area:</t>
  </si>
  <si>
    <t>NSF:</t>
  </si>
  <si>
    <t>Machine Gun, 40mm, MK-19, UGWS</t>
  </si>
  <si>
    <t>Machine Gun, .50 cal, M48, UGWS</t>
  </si>
  <si>
    <t>Mortar, 60MM, LWCMS (bipod and sights stored above tubes</t>
  </si>
  <si>
    <t>Mortar, Medium, 81mm, (tripod and sights stored above tubes)</t>
  </si>
  <si>
    <t>Stored in Universal Weapons Rack (UWS).  Bipod and Sights shelved above tube.</t>
  </si>
  <si>
    <t>Stored in Universal Weapons Rack (UWS).  Tripod and Sights shelved above tube.</t>
  </si>
  <si>
    <t>Mortar Base Plates (stacked 15 high)</t>
  </si>
  <si>
    <t>Mortar Base Plates (81mm and 60mm)</t>
  </si>
  <si>
    <t>Stacked 15 high</t>
  </si>
  <si>
    <t>Shotgun, 12 Gauge, Combat, M500A2</t>
  </si>
  <si>
    <t>Pistol, MEU (SOC), .45 cal</t>
  </si>
  <si>
    <t xml:space="preserve">Illuminator (AN/PEQ-2) </t>
  </si>
  <si>
    <t>Spare Barrels/ A-Bag, M240G</t>
  </si>
  <si>
    <t>Spare Barrels/ A-Bag, M2</t>
  </si>
  <si>
    <t>Spare Barrels/ A-Bag, SAW</t>
  </si>
  <si>
    <t>Spare Barrels/ A-Bag, M48</t>
  </si>
  <si>
    <t>N60302E</t>
  </si>
  <si>
    <t>E5002</t>
  </si>
  <si>
    <t>Launcher, Practice (LAW)</t>
  </si>
  <si>
    <t>E1442</t>
  </si>
  <si>
    <t>Rifle, 5.56mm, M16A4</t>
  </si>
  <si>
    <t>M16A4 Rifle Weapon Rack (42"x16")</t>
  </si>
  <si>
    <t>C0004</t>
  </si>
  <si>
    <t>Night Hunter Flashlight</t>
  </si>
  <si>
    <t>Foriegn Weapons Rack (UWS)</t>
  </si>
  <si>
    <t>E10307B</t>
  </si>
  <si>
    <t>BC Scopes</t>
  </si>
  <si>
    <t>Stacked in cases (includes Instructor Training Station)</t>
  </si>
  <si>
    <t>Precision Gunnery Training Kit</t>
  </si>
  <si>
    <t>TOW Precision Gunnery Training System (not on TE)</t>
  </si>
  <si>
    <t>Tow Balistic Blanket</t>
  </si>
  <si>
    <t>PLDR</t>
  </si>
  <si>
    <t>Portable Lightweight Designator Rangefinder (PLDR)</t>
  </si>
  <si>
    <t>Common Laser Range Finder (CLRF/ VECTOR 21/ 21B) AN/PEQ-13</t>
  </si>
  <si>
    <t>Stored in Universal Weapons Rack (UWS), stacked 2 high</t>
  </si>
  <si>
    <t>Carrier, Rocket, Lincloe, Pack Adapter</t>
  </si>
  <si>
    <t>Design still not determined.  Will be stored in Configurable Shelf</t>
  </si>
  <si>
    <t>Stored in configurable Universal Weapons Rack (UWR)</t>
  </si>
  <si>
    <t>Stored on Configurable Shelf</t>
  </si>
  <si>
    <t>Spare barrels can be stored in between weapon system in UWR</t>
  </si>
  <si>
    <t>Stacked in hard case 3 high</t>
  </si>
  <si>
    <t>Future Equipment, Stacked in hard case 3 high</t>
  </si>
  <si>
    <t>LRTI (AN/PAS-22)</t>
  </si>
  <si>
    <t>LLDR (AN/PED-1)</t>
  </si>
  <si>
    <t>SOFLAM (AN/PEQ-1B)</t>
  </si>
  <si>
    <t>GLTD II</t>
  </si>
  <si>
    <t>Stored stacked on floor</t>
  </si>
  <si>
    <t>Configurable Shelf  (42"x16")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</si>
</sst>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000000"/>
    <numFmt numFmtId="171" formatCode="0.000000"/>
    <numFmt numFmtId="172" formatCode="0.00000"/>
    <numFmt numFmtId="173" formatCode="0.0000"/>
  </numFmts>
  <fonts count="57">
    <font>
      <sz val="10"/>
      <name val="Arial"/>
      <family val="0"/>
    </font>
    <font>
      <sz val="12"/>
      <name val="Arial MT"/>
      <family val="0"/>
    </font>
    <font>
      <b/>
      <sz val="12"/>
      <name val="Arial MT"/>
      <family val="0"/>
    </font>
    <font>
      <b/>
      <sz val="18"/>
      <name val="Arial MT"/>
      <family val="0"/>
    </font>
    <font>
      <b/>
      <sz val="16"/>
      <name val="Arial MT"/>
      <family val="0"/>
    </font>
    <font>
      <b/>
      <sz val="12"/>
      <name val="Arial"/>
      <family val="2"/>
    </font>
    <font>
      <b/>
      <sz val="10"/>
      <name val="Arial MT"/>
      <family val="0"/>
    </font>
    <font>
      <sz val="10"/>
      <name val="Arial MT"/>
      <family val="0"/>
    </font>
    <font>
      <b/>
      <sz val="9"/>
      <name val="Arial MT"/>
      <family val="0"/>
    </font>
    <font>
      <b/>
      <strike/>
      <sz val="14"/>
      <name val="Arial MT"/>
      <family val="0"/>
    </font>
    <font>
      <b/>
      <sz val="10"/>
      <name val="Arial"/>
      <family val="2"/>
    </font>
    <font>
      <b/>
      <sz val="20"/>
      <name val="Arial MT"/>
      <family val="0"/>
    </font>
    <font>
      <b/>
      <sz val="22"/>
      <name val="Arial MT"/>
      <family val="0"/>
    </font>
    <font>
      <b/>
      <sz val="24"/>
      <name val="Arial MT"/>
      <family val="0"/>
    </font>
    <font>
      <u val="single"/>
      <sz val="10"/>
      <color indexed="12"/>
      <name val="Arial"/>
      <family val="0"/>
    </font>
    <font>
      <u val="single"/>
      <sz val="10"/>
      <color indexed="36"/>
      <name val="Arial"/>
      <family val="0"/>
    </font>
    <font>
      <b/>
      <sz val="14"/>
      <name val="Arial MT"/>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sz val="10"/>
      <color indexed="8"/>
      <name val="Arial"/>
      <family val="0"/>
    </font>
    <font>
      <sz val="12"/>
      <color indexed="8"/>
      <name val="Times New Roman"/>
      <family val="0"/>
    </font>
    <font>
      <u val="single"/>
      <sz val="12"/>
      <color indexed="8"/>
      <name val="Times New Roman"/>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color indexed="63"/>
      </top>
      <bottom style="mediumDashed"/>
    </border>
    <border>
      <left>
        <color indexed="63"/>
      </left>
      <right>
        <color indexed="63"/>
      </right>
      <top>
        <color indexed="63"/>
      </top>
      <bottom style="medium"/>
    </border>
    <border>
      <left>
        <color indexed="63"/>
      </left>
      <right>
        <color indexed="63"/>
      </right>
      <top style="mediumDashed"/>
      <bottom style="mediumDashed"/>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6">
    <xf numFmtId="0" fontId="0" fillId="0" borderId="0" xfId="0" applyAlignment="1">
      <alignment/>
    </xf>
    <xf numFmtId="0" fontId="1" fillId="0" borderId="0" xfId="57" applyAlignment="1">
      <alignment/>
      <protection/>
    </xf>
    <xf numFmtId="0" fontId="1" fillId="0" borderId="0" xfId="57">
      <alignment/>
      <protection/>
    </xf>
    <xf numFmtId="0" fontId="1" fillId="0" borderId="0" xfId="57" applyBorder="1" applyAlignment="1" applyProtection="1">
      <alignment horizontal="center"/>
      <protection/>
    </xf>
    <xf numFmtId="0" fontId="1" fillId="0" borderId="0" xfId="57" applyBorder="1" applyAlignment="1" applyProtection="1">
      <alignment horizontal="left"/>
      <protection/>
    </xf>
    <xf numFmtId="0" fontId="1" fillId="0" borderId="0" xfId="57" applyBorder="1" applyAlignment="1">
      <alignment horizontal="center"/>
      <protection/>
    </xf>
    <xf numFmtId="0" fontId="1" fillId="0" borderId="0" xfId="57" applyAlignment="1">
      <alignment wrapText="1"/>
      <protection/>
    </xf>
    <xf numFmtId="0" fontId="1" fillId="0" borderId="0" xfId="57" applyAlignment="1">
      <alignment horizontal="center"/>
      <protection/>
    </xf>
    <xf numFmtId="0" fontId="1" fillId="0" borderId="0" xfId="57" applyAlignment="1">
      <alignment horizontal="center" wrapText="1"/>
      <protection/>
    </xf>
    <xf numFmtId="0" fontId="1" fillId="0" borderId="0" xfId="57" applyFont="1">
      <alignment/>
      <protection/>
    </xf>
    <xf numFmtId="0" fontId="1" fillId="0" borderId="0" xfId="57" applyFont="1" applyAlignment="1">
      <alignment horizontal="center"/>
      <protection/>
    </xf>
    <xf numFmtId="0" fontId="1" fillId="0" borderId="0" xfId="57" applyFont="1" applyAlignment="1" applyProtection="1">
      <alignment horizontal="left"/>
      <protection/>
    </xf>
    <xf numFmtId="0" fontId="1" fillId="0" borderId="0" xfId="57" applyFont="1" applyBorder="1" applyAlignment="1">
      <alignment wrapText="1"/>
      <protection/>
    </xf>
    <xf numFmtId="0" fontId="1" fillId="0" borderId="0" xfId="57" applyBorder="1" applyAlignment="1">
      <alignment wrapText="1"/>
      <protection/>
    </xf>
    <xf numFmtId="0" fontId="1" fillId="0" borderId="0" xfId="57" applyBorder="1">
      <alignment/>
      <protection/>
    </xf>
    <xf numFmtId="0" fontId="1" fillId="0" borderId="0" xfId="57" applyAlignment="1">
      <alignment horizontal="left"/>
      <protection/>
    </xf>
    <xf numFmtId="0" fontId="3" fillId="0" borderId="10" xfId="57" applyFont="1" applyBorder="1" applyAlignment="1" applyProtection="1" quotePrefix="1">
      <alignment horizontal="center"/>
      <protection/>
    </xf>
    <xf numFmtId="0" fontId="6" fillId="0" borderId="10" xfId="57" applyFont="1" applyBorder="1" applyAlignment="1" applyProtection="1">
      <alignment horizontal="center"/>
      <protection/>
    </xf>
    <xf numFmtId="0" fontId="6" fillId="0" borderId="10" xfId="57" applyFont="1" applyBorder="1" applyAlignment="1" applyProtection="1">
      <alignment horizontal="left"/>
      <protection/>
    </xf>
    <xf numFmtId="0" fontId="6" fillId="0" borderId="10" xfId="57" applyFont="1" applyBorder="1" applyAlignment="1">
      <alignment horizontal="center" wrapText="1"/>
      <protection/>
    </xf>
    <xf numFmtId="0" fontId="9" fillId="0" borderId="10" xfId="57" applyFont="1" applyBorder="1" applyAlignment="1" applyProtection="1">
      <alignment horizontal="center"/>
      <protection/>
    </xf>
    <xf numFmtId="164" fontId="1" fillId="0" borderId="0" xfId="57" applyNumberFormat="1">
      <alignment/>
      <protection/>
    </xf>
    <xf numFmtId="1" fontId="1" fillId="0" borderId="0" xfId="57" applyNumberFormat="1">
      <alignment/>
      <protection/>
    </xf>
    <xf numFmtId="0" fontId="1" fillId="0" borderId="0" xfId="57" applyFont="1" applyBorder="1" applyAlignment="1" applyProtection="1">
      <alignment horizontal="left" wrapText="1"/>
      <protection/>
    </xf>
    <xf numFmtId="0" fontId="1" fillId="0" borderId="0" xfId="57" applyFont="1" applyBorder="1" applyAlignment="1" applyProtection="1">
      <alignment horizontal="center"/>
      <protection/>
    </xf>
    <xf numFmtId="0" fontId="1" fillId="0" borderId="0" xfId="57" applyFont="1" applyBorder="1" applyAlignment="1">
      <alignment horizontal="center"/>
      <protection/>
    </xf>
    <xf numFmtId="0" fontId="10" fillId="0" borderId="0" xfId="0" applyFont="1" applyAlignment="1">
      <alignment/>
    </xf>
    <xf numFmtId="0" fontId="10" fillId="0" borderId="0" xfId="0" applyFont="1" applyAlignment="1">
      <alignment horizontal="center"/>
    </xf>
    <xf numFmtId="0" fontId="2" fillId="0" borderId="0" xfId="57" applyFont="1" applyBorder="1" applyAlignment="1">
      <alignment horizontal="center"/>
      <protection/>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0" fillId="0" borderId="0" xfId="0" applyFont="1" applyAlignment="1">
      <alignment horizontal="left"/>
    </xf>
    <xf numFmtId="0" fontId="5" fillId="0" borderId="0" xfId="0" applyFont="1" applyAlignment="1">
      <alignment/>
    </xf>
    <xf numFmtId="0" fontId="5" fillId="0" borderId="0" xfId="0" applyFont="1" applyAlignment="1">
      <alignment horizontal="center"/>
    </xf>
    <xf numFmtId="1" fontId="10" fillId="0" borderId="0" xfId="0" applyNumberFormat="1" applyFont="1" applyAlignment="1">
      <alignment/>
    </xf>
    <xf numFmtId="0" fontId="6" fillId="0" borderId="0" xfId="57" applyFont="1" applyBorder="1" applyAlignment="1">
      <alignment horizontal="center" wrapText="1"/>
      <protection/>
    </xf>
    <xf numFmtId="0" fontId="1" fillId="0" borderId="0" xfId="57" applyBorder="1" applyAlignment="1">
      <alignment horizontal="left"/>
      <protection/>
    </xf>
    <xf numFmtId="0" fontId="2" fillId="0" borderId="0" xfId="57" applyFont="1" applyBorder="1">
      <alignment/>
      <protection/>
    </xf>
    <xf numFmtId="0" fontId="2" fillId="0" borderId="0" xfId="57" applyFont="1" applyBorder="1" applyAlignment="1">
      <alignment horizontal="left"/>
      <protection/>
    </xf>
    <xf numFmtId="0" fontId="2" fillId="0" borderId="0" xfId="57" applyFont="1" applyBorder="1" applyAlignment="1" applyProtection="1">
      <alignment horizontal="center"/>
      <protection/>
    </xf>
    <xf numFmtId="0" fontId="2" fillId="0" borderId="0" xfId="57" applyFont="1" applyBorder="1" applyAlignment="1">
      <alignment horizontal="center" wrapText="1"/>
      <protection/>
    </xf>
    <xf numFmtId="0" fontId="1" fillId="0" borderId="0" xfId="57" applyFont="1" applyBorder="1" applyAlignment="1">
      <alignment horizontal="center" wrapText="1"/>
      <protection/>
    </xf>
    <xf numFmtId="164" fontId="1" fillId="0" borderId="0" xfId="57" applyNumberFormat="1" applyFont="1" applyBorder="1" applyAlignment="1">
      <alignment horizontal="center"/>
      <protection/>
    </xf>
    <xf numFmtId="0" fontId="1" fillId="33" borderId="0" xfId="57" applyFont="1" applyFill="1" applyBorder="1" applyAlignment="1">
      <alignment horizontal="center" wrapText="1"/>
      <protection/>
    </xf>
    <xf numFmtId="0" fontId="1" fillId="0" borderId="0" xfId="57" applyFont="1" applyAlignment="1" applyProtection="1">
      <alignment horizontal="center"/>
      <protection/>
    </xf>
    <xf numFmtId="0" fontId="1" fillId="0" borderId="0" xfId="57" applyFont="1" applyAlignment="1">
      <alignment horizontal="center" wrapText="1"/>
      <protection/>
    </xf>
    <xf numFmtId="0" fontId="5" fillId="0" borderId="0" xfId="0" applyFont="1" applyAlignment="1">
      <alignment horizontal="left"/>
    </xf>
    <xf numFmtId="1" fontId="0" fillId="0" borderId="0" xfId="0" applyNumberFormat="1" applyAlignment="1">
      <alignment horizontal="center"/>
    </xf>
    <xf numFmtId="0" fontId="0" fillId="0" borderId="0" xfId="0" applyFont="1" applyAlignment="1">
      <alignment/>
    </xf>
    <xf numFmtId="1" fontId="0" fillId="0" borderId="0" xfId="0" applyNumberFormat="1" applyFont="1" applyAlignment="1">
      <alignment horizontal="center"/>
    </xf>
    <xf numFmtId="0" fontId="10" fillId="0" borderId="0" xfId="0" applyFont="1" applyAlignment="1">
      <alignment horizontal="right"/>
    </xf>
    <xf numFmtId="1" fontId="0" fillId="0" borderId="0" xfId="0" applyNumberFormat="1" applyAlignment="1">
      <alignment/>
    </xf>
    <xf numFmtId="0" fontId="0" fillId="0" borderId="0" xfId="0" applyAlignment="1">
      <alignment horizontal="right"/>
    </xf>
    <xf numFmtId="1" fontId="0" fillId="0" borderId="0" xfId="0" applyNumberFormat="1" applyAlignment="1">
      <alignment horizontal="right"/>
    </xf>
    <xf numFmtId="0" fontId="10" fillId="0" borderId="0" xfId="0" applyFont="1" applyAlignment="1">
      <alignment horizontal="center" wrapText="1"/>
    </xf>
    <xf numFmtId="1" fontId="10" fillId="0" borderId="0" xfId="0" applyNumberFormat="1" applyFont="1" applyAlignment="1">
      <alignment horizontal="right"/>
    </xf>
    <xf numFmtId="0" fontId="11" fillId="34" borderId="0" xfId="57" applyFont="1" applyFill="1" applyBorder="1" applyAlignment="1" applyProtection="1">
      <alignment horizontal="center"/>
      <protection locked="0"/>
    </xf>
    <xf numFmtId="0" fontId="1" fillId="34" borderId="11" xfId="57" applyFont="1" applyFill="1" applyBorder="1" applyAlignment="1" applyProtection="1">
      <alignment horizontal="center" wrapText="1"/>
      <protection locked="0"/>
    </xf>
    <xf numFmtId="0" fontId="7" fillId="0" borderId="12" xfId="57" applyFont="1" applyBorder="1" applyAlignment="1">
      <alignment horizontal="center" wrapText="1"/>
      <protection/>
    </xf>
    <xf numFmtId="0" fontId="1" fillId="0" borderId="12" xfId="57" applyFont="1" applyBorder="1" applyAlignment="1">
      <alignment horizontal="center" wrapText="1"/>
      <protection/>
    </xf>
    <xf numFmtId="0" fontId="1" fillId="0" borderId="12" xfId="57" applyFont="1" applyBorder="1" applyAlignment="1">
      <alignment horizontal="center"/>
      <protection/>
    </xf>
    <xf numFmtId="0" fontId="4" fillId="0" borderId="12" xfId="57" applyFont="1" applyBorder="1" applyAlignment="1" applyProtection="1">
      <alignment horizontal="center"/>
      <protection/>
    </xf>
    <xf numFmtId="0" fontId="6" fillId="0" borderId="12" xfId="57" applyFont="1" applyBorder="1" applyAlignment="1">
      <alignment horizontal="center" wrapText="1"/>
      <protection/>
    </xf>
    <xf numFmtId="0" fontId="3" fillId="0" borderId="12" xfId="57" applyFont="1" applyBorder="1" applyAlignment="1" applyProtection="1" quotePrefix="1">
      <alignment horizontal="center"/>
      <protection/>
    </xf>
    <xf numFmtId="0" fontId="0" fillId="0" borderId="0" xfId="0" applyAlignment="1" applyProtection="1">
      <alignment/>
      <protection locked="0"/>
    </xf>
    <xf numFmtId="0" fontId="0" fillId="0" borderId="0" xfId="0" applyAlignment="1" applyProtection="1">
      <alignment horizontal="center"/>
      <protection locked="0"/>
    </xf>
    <xf numFmtId="0" fontId="0" fillId="34" borderId="0" xfId="0" applyFill="1" applyAlignment="1" applyProtection="1">
      <alignment horizontal="center"/>
      <protection locked="0"/>
    </xf>
    <xf numFmtId="0" fontId="11" fillId="0" borderId="0" xfId="57" applyFont="1" applyBorder="1" applyAlignment="1">
      <alignment horizontal="left"/>
      <protection/>
    </xf>
    <xf numFmtId="0" fontId="1" fillId="0" borderId="0" xfId="57" applyFont="1" applyBorder="1" applyAlignment="1" applyProtection="1">
      <alignment horizontal="center"/>
      <protection locked="0"/>
    </xf>
    <xf numFmtId="0" fontId="1" fillId="0" borderId="0" xfId="57" applyFont="1" applyBorder="1" applyAlignment="1" applyProtection="1">
      <alignment horizontal="left" wrapText="1"/>
      <protection locked="0"/>
    </xf>
    <xf numFmtId="0" fontId="1" fillId="0" borderId="0" xfId="57" applyFont="1" applyBorder="1" applyAlignment="1" applyProtection="1">
      <alignment horizontal="center" wrapText="1"/>
      <protection locked="0"/>
    </xf>
    <xf numFmtId="164" fontId="1" fillId="0" borderId="0" xfId="57" applyNumberFormat="1" applyFont="1" applyBorder="1" applyAlignment="1" applyProtection="1">
      <alignment horizontal="center"/>
      <protection locked="0"/>
    </xf>
    <xf numFmtId="0" fontId="1" fillId="0" borderId="0" xfId="57" applyFont="1" applyBorder="1" applyAlignment="1" applyProtection="1">
      <alignment wrapText="1"/>
      <protection locked="0"/>
    </xf>
    <xf numFmtId="0" fontId="1" fillId="0" borderId="0" xfId="57" applyProtection="1">
      <alignment/>
      <protection locked="0"/>
    </xf>
    <xf numFmtId="0" fontId="11" fillId="34" borderId="11" xfId="57" applyFont="1" applyFill="1" applyBorder="1" applyAlignment="1" applyProtection="1">
      <alignment horizontal="center"/>
      <protection locked="0"/>
    </xf>
    <xf numFmtId="0" fontId="11" fillId="34" borderId="13" xfId="57" applyFont="1" applyFill="1" applyBorder="1" applyAlignment="1" applyProtection="1">
      <alignment horizontal="center"/>
      <protection locked="0"/>
    </xf>
    <xf numFmtId="1" fontId="0" fillId="0" borderId="0" xfId="0" applyNumberFormat="1" applyAlignment="1" applyProtection="1">
      <alignment horizontal="center"/>
      <protection locked="0"/>
    </xf>
    <xf numFmtId="1" fontId="0" fillId="34" borderId="0" xfId="0" applyNumberFormat="1" applyFill="1" applyAlignment="1" applyProtection="1">
      <alignment horizontal="center"/>
      <protection locked="0"/>
    </xf>
    <xf numFmtId="1" fontId="10" fillId="0" borderId="0" xfId="0" applyNumberFormat="1" applyFont="1" applyAlignment="1">
      <alignment horizontal="center" wrapText="1"/>
    </xf>
    <xf numFmtId="0" fontId="0" fillId="34" borderId="0" xfId="0" applyFill="1" applyAlignment="1" applyProtection="1">
      <alignment/>
      <protection locked="0"/>
    </xf>
    <xf numFmtId="0" fontId="0" fillId="0" borderId="0" xfId="0" applyFont="1" applyAlignment="1">
      <alignment wrapText="1"/>
    </xf>
    <xf numFmtId="1" fontId="10" fillId="0" borderId="0" xfId="0" applyNumberFormat="1" applyFont="1" applyAlignment="1">
      <alignment horizontal="center"/>
    </xf>
    <xf numFmtId="0" fontId="1" fillId="35" borderId="0" xfId="57" applyFill="1">
      <alignment/>
      <protection/>
    </xf>
    <xf numFmtId="0" fontId="1" fillId="35" borderId="0" xfId="57" applyFont="1" applyFill="1">
      <alignment/>
      <protection/>
    </xf>
    <xf numFmtId="0" fontId="1" fillId="0" borderId="0" xfId="57" applyFont="1" applyFill="1" applyBorder="1" applyAlignment="1" applyProtection="1">
      <alignment horizontal="center"/>
      <protection/>
    </xf>
    <xf numFmtId="0" fontId="1" fillId="0" borderId="0" xfId="57" applyFont="1" applyFill="1" applyBorder="1" applyAlignment="1" applyProtection="1">
      <alignment horizontal="left" wrapText="1"/>
      <protection/>
    </xf>
    <xf numFmtId="0" fontId="1" fillId="0" borderId="0" xfId="57" applyFont="1" applyFill="1" applyBorder="1" applyAlignment="1">
      <alignment horizontal="center" wrapText="1"/>
      <protection/>
    </xf>
    <xf numFmtId="0" fontId="1" fillId="0" borderId="0" xfId="57" applyFont="1" applyFill="1" applyBorder="1" applyAlignment="1">
      <alignment horizontal="center"/>
      <protection/>
    </xf>
    <xf numFmtId="164" fontId="1" fillId="0" borderId="0" xfId="57" applyNumberFormat="1" applyFont="1" applyFill="1" applyBorder="1" applyAlignment="1">
      <alignment horizontal="center"/>
      <protection/>
    </xf>
    <xf numFmtId="0" fontId="1" fillId="0" borderId="0" xfId="57" applyFont="1" applyFill="1" applyBorder="1" applyAlignment="1">
      <alignment wrapText="1"/>
      <protection/>
    </xf>
    <xf numFmtId="0" fontId="1" fillId="0" borderId="0" xfId="57" applyFill="1">
      <alignment/>
      <protection/>
    </xf>
    <xf numFmtId="0" fontId="1" fillId="36" borderId="0" xfId="57" applyFill="1">
      <alignment/>
      <protection/>
    </xf>
    <xf numFmtId="1" fontId="1" fillId="35" borderId="0" xfId="57" applyNumberFormat="1" applyFill="1">
      <alignment/>
      <protection/>
    </xf>
    <xf numFmtId="0" fontId="1" fillId="36" borderId="0" xfId="57" applyFont="1" applyFill="1">
      <alignment/>
      <protection/>
    </xf>
    <xf numFmtId="0" fontId="1" fillId="0" borderId="0" xfId="57" applyFont="1" applyFill="1" applyBorder="1">
      <alignment/>
      <protection/>
    </xf>
    <xf numFmtId="0" fontId="1" fillId="0" borderId="0" xfId="57" applyFont="1" applyFill="1">
      <alignment/>
      <protection/>
    </xf>
    <xf numFmtId="0" fontId="2" fillId="0" borderId="0" xfId="57" applyFont="1" applyFill="1" applyBorder="1" applyAlignment="1">
      <alignment horizontal="center"/>
      <protection/>
    </xf>
    <xf numFmtId="1" fontId="1" fillId="0" borderId="0" xfId="57" applyNumberFormat="1" applyFill="1">
      <alignment/>
      <protection/>
    </xf>
    <xf numFmtId="0" fontId="1" fillId="0" borderId="0" xfId="57" applyFont="1" applyFill="1" applyAlignment="1">
      <alignment horizontal="center"/>
      <protection/>
    </xf>
    <xf numFmtId="0" fontId="1" fillId="0" borderId="12" xfId="57" applyFont="1" applyFill="1" applyBorder="1" applyAlignment="1">
      <alignment horizontal="center" wrapText="1"/>
      <protection/>
    </xf>
    <xf numFmtId="0" fontId="1" fillId="0" borderId="12" xfId="57" applyFont="1" applyFill="1" applyBorder="1" applyAlignment="1">
      <alignment horizontal="center"/>
      <protection/>
    </xf>
    <xf numFmtId="0" fontId="1" fillId="0" borderId="0" xfId="57" applyFont="1" applyFill="1" applyBorder="1" applyAlignment="1" applyProtection="1">
      <alignment horizontal="center"/>
      <protection locked="0"/>
    </xf>
    <xf numFmtId="0" fontId="1" fillId="0" borderId="0" xfId="57" applyFont="1" applyFill="1" applyAlignment="1">
      <alignment horizontal="center" wrapText="1"/>
      <protection/>
    </xf>
    <xf numFmtId="0" fontId="6" fillId="34" borderId="10" xfId="57" applyFont="1" applyFill="1" applyBorder="1" applyAlignment="1" applyProtection="1">
      <alignment horizontal="center" wrapText="1"/>
      <protection/>
    </xf>
    <xf numFmtId="0" fontId="1" fillId="37" borderId="0" xfId="57" applyFont="1" applyFill="1" applyBorder="1" applyAlignment="1">
      <alignment horizontal="center" wrapText="1"/>
      <protection/>
    </xf>
    <xf numFmtId="0" fontId="1" fillId="34" borderId="0" xfId="57" applyFill="1">
      <alignment/>
      <protection/>
    </xf>
    <xf numFmtId="0" fontId="12" fillId="34" borderId="0" xfId="57" applyFont="1" applyFill="1" applyBorder="1" applyAlignment="1">
      <alignment horizontal="left" wrapText="1"/>
      <protection/>
    </xf>
    <xf numFmtId="0" fontId="1" fillId="34" borderId="0" xfId="57" applyFont="1" applyFill="1" applyBorder="1" applyAlignment="1" applyProtection="1">
      <alignment horizontal="center" wrapText="1"/>
      <protection locked="0"/>
    </xf>
    <xf numFmtId="0" fontId="1" fillId="34" borderId="0" xfId="57" applyFont="1" applyFill="1" applyBorder="1" applyAlignment="1" applyProtection="1">
      <alignment horizontal="center"/>
      <protection/>
    </xf>
    <xf numFmtId="0" fontId="1" fillId="34" borderId="0" xfId="57" applyFont="1" applyFill="1" applyAlignment="1" applyProtection="1">
      <alignment horizontal="center"/>
      <protection/>
    </xf>
    <xf numFmtId="0" fontId="1" fillId="34" borderId="0" xfId="57" applyFill="1" applyBorder="1">
      <alignment/>
      <protection/>
    </xf>
    <xf numFmtId="0" fontId="2" fillId="34" borderId="0" xfId="57" applyFont="1" applyFill="1" applyBorder="1" applyAlignment="1" applyProtection="1">
      <alignment horizontal="center"/>
      <protection/>
    </xf>
    <xf numFmtId="0" fontId="1" fillId="0" borderId="14" xfId="57" applyFont="1" applyFill="1" applyBorder="1" applyAlignment="1" applyProtection="1">
      <alignment horizontal="center"/>
      <protection/>
    </xf>
    <xf numFmtId="0" fontId="1" fillId="0" borderId="14" xfId="57" applyFont="1" applyFill="1" applyBorder="1" applyAlignment="1" applyProtection="1">
      <alignment horizontal="left" wrapText="1"/>
      <protection/>
    </xf>
    <xf numFmtId="164" fontId="1" fillId="0" borderId="0" xfId="57" applyNumberFormat="1" applyAlignment="1">
      <alignment horizontal="center"/>
      <protection/>
    </xf>
    <xf numFmtId="164" fontId="2" fillId="0" borderId="0" xfId="57" applyNumberFormat="1" applyFont="1" applyFill="1" applyBorder="1" applyAlignment="1">
      <alignment horizontal="center"/>
      <protection/>
    </xf>
    <xf numFmtId="164" fontId="2" fillId="0" borderId="0" xfId="57" applyNumberFormat="1" applyFont="1" applyBorder="1" applyAlignment="1">
      <alignment horizontal="center"/>
      <protection/>
    </xf>
    <xf numFmtId="164" fontId="1" fillId="0" borderId="0" xfId="57" applyNumberFormat="1" applyFont="1" applyAlignment="1">
      <alignment horizontal="right"/>
      <protection/>
    </xf>
    <xf numFmtId="164" fontId="2" fillId="0" borderId="0" xfId="57" applyNumberFormat="1" applyFont="1" applyBorder="1" applyAlignment="1">
      <alignment horizontal="right"/>
      <protection/>
    </xf>
    <xf numFmtId="0" fontId="1" fillId="38" borderId="0" xfId="57" applyFont="1" applyFill="1" applyBorder="1" applyAlignment="1">
      <alignment horizontal="center"/>
      <protection/>
    </xf>
    <xf numFmtId="2" fontId="10" fillId="0" borderId="0" xfId="0" applyNumberFormat="1" applyFont="1" applyAlignment="1">
      <alignment/>
    </xf>
    <xf numFmtId="2" fontId="1" fillId="0" borderId="0" xfId="57" applyNumberFormat="1" applyFont="1" applyFill="1" applyBorder="1" applyAlignment="1">
      <alignment horizontal="center" wrapText="1"/>
      <protection/>
    </xf>
    <xf numFmtId="2" fontId="1" fillId="0" borderId="0" xfId="57" applyNumberFormat="1">
      <alignment/>
      <protection/>
    </xf>
    <xf numFmtId="2" fontId="2" fillId="0" borderId="0" xfId="57" applyNumberFormat="1" applyFont="1" applyFill="1" applyBorder="1" applyAlignment="1">
      <alignment horizontal="center"/>
      <protection/>
    </xf>
    <xf numFmtId="2" fontId="2" fillId="0" borderId="0" xfId="57" applyNumberFormat="1" applyFont="1" applyBorder="1" applyAlignment="1">
      <alignment horizontal="center"/>
      <protection/>
    </xf>
    <xf numFmtId="2" fontId="1" fillId="0" borderId="0" xfId="57" applyNumberFormat="1" applyFont="1" applyFill="1" applyBorder="1" applyAlignment="1">
      <alignment horizontal="center"/>
      <protection/>
    </xf>
    <xf numFmtId="2" fontId="1" fillId="0" borderId="0" xfId="57" applyNumberFormat="1" applyFont="1" applyBorder="1" applyAlignment="1">
      <alignment horizontal="center"/>
      <protection/>
    </xf>
    <xf numFmtId="2" fontId="1" fillId="0" borderId="0" xfId="57" applyNumberFormat="1" applyFont="1" applyBorder="1" applyAlignment="1">
      <alignment horizontal="center" wrapText="1"/>
      <protection/>
    </xf>
    <xf numFmtId="2" fontId="1" fillId="0" borderId="0" xfId="57" applyNumberFormat="1" applyFont="1" applyBorder="1" applyAlignment="1" applyProtection="1">
      <alignment horizontal="center" wrapText="1"/>
      <protection locked="0"/>
    </xf>
    <xf numFmtId="2" fontId="1" fillId="0" borderId="0" xfId="57" applyNumberFormat="1" applyFont="1" applyAlignment="1">
      <alignment horizontal="center" wrapText="1"/>
      <protection/>
    </xf>
    <xf numFmtId="2" fontId="2" fillId="0" borderId="0" xfId="57" applyNumberFormat="1" applyFont="1" applyBorder="1" applyAlignment="1">
      <alignment horizontal="center" wrapText="1"/>
      <protection/>
    </xf>
    <xf numFmtId="2" fontId="1" fillId="0" borderId="0" xfId="57" applyNumberFormat="1" applyAlignment="1">
      <alignment horizontal="center"/>
      <protection/>
    </xf>
    <xf numFmtId="0" fontId="16" fillId="0" borderId="0" xfId="57" applyFont="1" applyBorder="1" applyAlignment="1" applyProtection="1">
      <alignment horizontal="right"/>
      <protection/>
    </xf>
    <xf numFmtId="0" fontId="16" fillId="0" borderId="0" xfId="57" applyFont="1" applyAlignment="1">
      <alignment horizontal="right"/>
      <protection/>
    </xf>
    <xf numFmtId="0" fontId="10" fillId="0" borderId="0" xfId="0" applyFont="1" applyAlignment="1">
      <alignment/>
    </xf>
    <xf numFmtId="0" fontId="0" fillId="0" borderId="0" xfId="0" applyAlignment="1">
      <alignment/>
    </xf>
    <xf numFmtId="0" fontId="0" fillId="0" borderId="0" xfId="0" applyAlignment="1" applyProtection="1">
      <alignment/>
      <protection locked="0"/>
    </xf>
    <xf numFmtId="164" fontId="1" fillId="0" borderId="0" xfId="57" applyNumberFormat="1" applyFill="1">
      <alignment/>
      <protection/>
    </xf>
    <xf numFmtId="0" fontId="1" fillId="39" borderId="0" xfId="57" applyFill="1">
      <alignment/>
      <protection/>
    </xf>
    <xf numFmtId="0" fontId="1" fillId="39" borderId="0" xfId="57" applyFill="1" applyBorder="1">
      <alignment/>
      <protection/>
    </xf>
    <xf numFmtId="0" fontId="1" fillId="39" borderId="14" xfId="57" applyFill="1" applyBorder="1">
      <alignment/>
      <protection/>
    </xf>
    <xf numFmtId="0" fontId="1" fillId="39" borderId="14" xfId="57" applyFill="1" applyBorder="1" applyAlignment="1">
      <alignment horizontal="left"/>
      <protection/>
    </xf>
    <xf numFmtId="0" fontId="1" fillId="39" borderId="14" xfId="57" applyFill="1" applyBorder="1" applyAlignment="1">
      <alignment wrapText="1"/>
      <protection/>
    </xf>
    <xf numFmtId="0" fontId="1" fillId="39" borderId="14" xfId="57" applyFill="1" applyBorder="1" applyAlignment="1">
      <alignment horizontal="center"/>
      <protection/>
    </xf>
    <xf numFmtId="0" fontId="1" fillId="39" borderId="14" xfId="57" applyFill="1" applyBorder="1" applyAlignment="1">
      <alignment horizontal="center" wrapText="1"/>
      <protection/>
    </xf>
    <xf numFmtId="0" fontId="0" fillId="0" borderId="0" xfId="0" applyAlignment="1">
      <alignment horizontal="left" indent="2"/>
    </xf>
    <xf numFmtId="0" fontId="13" fillId="34" borderId="0" xfId="57" applyFont="1" applyFill="1" applyBorder="1" applyAlignment="1">
      <alignment horizontal="left" wrapText="1"/>
      <protection/>
    </xf>
    <xf numFmtId="0" fontId="1" fillId="34" borderId="14" xfId="57" applyFill="1" applyBorder="1">
      <alignment/>
      <protection/>
    </xf>
    <xf numFmtId="0" fontId="1" fillId="0" borderId="0" xfId="57" applyFont="1" applyFill="1" applyBorder="1" applyAlignment="1" applyProtection="1">
      <alignment horizontal="center" wrapText="1"/>
      <protection/>
    </xf>
    <xf numFmtId="0" fontId="6" fillId="0" borderId="10" xfId="57" applyFont="1" applyFill="1" applyBorder="1" applyAlignment="1" applyProtection="1">
      <alignment horizontal="center"/>
      <protection/>
    </xf>
    <xf numFmtId="0" fontId="6" fillId="0" borderId="10" xfId="57" applyFont="1" applyFill="1" applyBorder="1" applyAlignment="1" applyProtection="1">
      <alignment horizontal="left"/>
      <protection/>
    </xf>
    <xf numFmtId="0" fontId="6" fillId="0" borderId="10" xfId="57" applyFont="1" applyFill="1" applyBorder="1" applyAlignment="1" applyProtection="1">
      <alignment horizontal="center" wrapText="1"/>
      <protection/>
    </xf>
    <xf numFmtId="0" fontId="9" fillId="0" borderId="10" xfId="57" applyFont="1" applyFill="1" applyBorder="1" applyAlignment="1" applyProtection="1">
      <alignment horizontal="center"/>
      <protection/>
    </xf>
    <xf numFmtId="0" fontId="6" fillId="0" borderId="10" xfId="57" applyFont="1" applyFill="1" applyBorder="1" applyAlignment="1">
      <alignment horizontal="center" wrapText="1"/>
      <protection/>
    </xf>
    <xf numFmtId="0" fontId="3" fillId="0" borderId="10" xfId="57" applyFont="1" applyFill="1" applyBorder="1" applyAlignment="1" applyProtection="1" quotePrefix="1">
      <alignment horizontal="center"/>
      <protection/>
    </xf>
    <xf numFmtId="2" fontId="7" fillId="0" borderId="12" xfId="57" applyNumberFormat="1" applyFont="1" applyFill="1" applyBorder="1" applyAlignment="1">
      <alignment horizontal="center" wrapText="1"/>
      <protection/>
    </xf>
    <xf numFmtId="0" fontId="4" fillId="0" borderId="12" xfId="57" applyFont="1" applyFill="1" applyBorder="1" applyAlignment="1" applyProtection="1">
      <alignment horizontal="center"/>
      <protection/>
    </xf>
    <xf numFmtId="164" fontId="6" fillId="0" borderId="12" xfId="57" applyNumberFormat="1" applyFont="1" applyFill="1" applyBorder="1" applyAlignment="1">
      <alignment horizontal="center" wrapText="1"/>
      <protection/>
    </xf>
    <xf numFmtId="0" fontId="3" fillId="0" borderId="12" xfId="57" applyFont="1" applyFill="1" applyBorder="1" applyAlignment="1" applyProtection="1" quotePrefix="1">
      <alignment horizontal="center"/>
      <protection/>
    </xf>
    <xf numFmtId="0" fontId="6" fillId="0" borderId="0" xfId="57" applyFont="1" applyFill="1" applyBorder="1" applyAlignment="1">
      <alignment horizontal="center" wrapText="1"/>
      <protection/>
    </xf>
    <xf numFmtId="0" fontId="1" fillId="40" borderId="0" xfId="57" applyFill="1">
      <alignment/>
      <protection/>
    </xf>
    <xf numFmtId="0" fontId="1" fillId="41" borderId="0" xfId="57" applyFill="1">
      <alignment/>
      <protection/>
    </xf>
    <xf numFmtId="0" fontId="1" fillId="34" borderId="0" xfId="57" applyFont="1" applyFill="1">
      <alignment/>
      <protection/>
    </xf>
    <xf numFmtId="0" fontId="13" fillId="0" borderId="0" xfId="57" applyFont="1" applyBorder="1" applyAlignment="1">
      <alignment horizontal="left" wrapText="1"/>
      <protection/>
    </xf>
    <xf numFmtId="0" fontId="3" fillId="0" borderId="0" xfId="57" applyFont="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rmproj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9525</xdr:rowOff>
    </xdr:from>
    <xdr:ext cx="7124700" cy="5848350"/>
    <xdr:sp>
      <xdr:nvSpPr>
        <xdr:cNvPr id="1" name="Text Box 1"/>
        <xdr:cNvSpPr txBox="1">
          <a:spLocks noChangeArrowheads="1"/>
        </xdr:cNvSpPr>
      </xdr:nvSpPr>
      <xdr:spPr>
        <a:xfrm>
          <a:off x="114300" y="9525"/>
          <a:ext cx="7124700" cy="58483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NAVFAC P-80 CCN 143-45 Fleet Marine Force Armory spreadsheet 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1. This criteria model represents the net space requirements for the following typical units found within 
</a:t>
          </a:r>
          <a:r>
            <a:rPr lang="en-US" cap="none" sz="1200" b="0" i="0" u="none" baseline="0">
              <a:solidFill>
                <a:srgbClr val="000000"/>
              </a:solidFill>
              <a:latin typeface="Times New Roman"/>
              <a:ea typeface="Times New Roman"/>
              <a:cs typeface="Times New Roman"/>
            </a:rPr>
            <a:t>battalion level or regimental level armory: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Headquarters &amp; Support Company
</a:t>
          </a:r>
          <a:r>
            <a:rPr lang="en-US" cap="none" sz="1200" b="0" i="0" u="none" baseline="0">
              <a:solidFill>
                <a:srgbClr val="000000"/>
              </a:solidFill>
              <a:latin typeface="Times New Roman"/>
              <a:ea typeface="Times New Roman"/>
              <a:cs typeface="Times New Roman"/>
            </a:rPr>
            <a:t>- Line Company
</a:t>
          </a:r>
          <a:r>
            <a:rPr lang="en-US" cap="none" sz="1200" b="0" i="0" u="none" baseline="0">
              <a:solidFill>
                <a:srgbClr val="000000"/>
              </a:solidFill>
              <a:latin typeface="Times New Roman"/>
              <a:ea typeface="Times New Roman"/>
              <a:cs typeface="Times New Roman"/>
            </a:rPr>
            <a:t>- Weapons Company
</a:t>
          </a:r>
          <a:r>
            <a:rPr lang="en-US" cap="none" sz="1200" b="0" i="0" u="none" baseline="0">
              <a:solidFill>
                <a:srgbClr val="000000"/>
              </a:solidFill>
              <a:latin typeface="Times New Roman"/>
              <a:ea typeface="Times New Roman"/>
              <a:cs typeface="Times New Roman"/>
            </a:rPr>
            <a:t>- Headquarters Regiment
</a:t>
          </a:r>
          <a:r>
            <a:rPr lang="en-US" cap="none" sz="1200" b="0" i="0" u="none" baseline="0">
              <a:solidFill>
                <a:srgbClr val="000000"/>
              </a:solidFill>
              <a:latin typeface="Times New Roman"/>
              <a:ea typeface="Times New Roman"/>
              <a:cs typeface="Times New Roman"/>
            </a:rPr>
            <a:t>- Battalion Maintenance
</a:t>
          </a:r>
          <a:r>
            <a:rPr lang="en-US" cap="none" sz="1200" b="0" i="0" u="none" baseline="0">
              <a:solidFill>
                <a:srgbClr val="000000"/>
              </a:solidFill>
              <a:latin typeface="Times New Roman"/>
              <a:ea typeface="Times New Roman"/>
              <a:cs typeface="Times New Roman"/>
            </a:rPr>
            <a:t>- Regiment Summary: This is a summary for the entire battalion or regiment.  Here is where the user can account for identical line companies within a battalion by entering number of identical companies.  Adjustments to the model may be necessary for regiments with more or less units.   Any adjustments must be justified and coordinated with HQMC Code LFL.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Each unit has 2 worksheets, one for data input and the other for data output.  Cells shaded GREEN are designated for user input.
</a:t>
          </a:r>
          <a:r>
            <a:rPr lang="en-US" cap="none" sz="1200" b="0" i="0" u="none" baseline="0">
              <a:solidFill>
                <a:srgbClr val="000000"/>
              </a:solidFill>
              <a:latin typeface="Times New Roman"/>
              <a:ea typeface="Times New Roman"/>
              <a:cs typeface="Times New Roman"/>
            </a:rPr>
            <a:t>For example, users should enter weapon quantities for each TAM taken from the Table of Equipment into the H&amp;S company input sheet.
</a:t>
          </a:r>
          <a:r>
            <a:rPr lang="en-US" cap="none" sz="1200" b="0" i="0" u="none" baseline="0">
              <a:solidFill>
                <a:srgbClr val="000000"/>
              </a:solidFill>
              <a:latin typeface="Times New Roman"/>
              <a:ea typeface="Times New Roman"/>
              <a:cs typeface="Times New Roman"/>
            </a:rPr>
            <a:t>Output data includes SF requirements as well as lockers, cabinets or racks requirements.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Users must unprotect a worksheet prior to adding/deleting line item changes.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A typical layout is shown in the designated worksheet.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a:t>
          </a:r>
          <a:r>
            <a:rPr lang="en-US" cap="none" sz="1200" b="0" i="0" u="sng" baseline="0">
              <a:solidFill>
                <a:srgbClr val="000000"/>
              </a:solidFill>
              <a:latin typeface="Times New Roman"/>
              <a:ea typeface="Times New Roman"/>
              <a:cs typeface="Times New Roman"/>
            </a:rPr>
            <a:t>Cleaning area </a:t>
          </a:r>
          <a:r>
            <a:rPr lang="en-US" cap="none" sz="1200" b="0" i="0" u="none" baseline="0">
              <a:solidFill>
                <a:srgbClr val="000000"/>
              </a:solidFill>
              <a:latin typeface="Times New Roman"/>
              <a:ea typeface="Times New Roman"/>
              <a:cs typeface="Times New Roman"/>
            </a:rPr>
            <a:t>size shall be individually justified and based on the number of personnel routinely cleaning weapons throughtout the year.  Company size cleaning areas (100 to 130 Marines) would be expected to be the norm for FMF ground units.  Calculate the gross cleaning area as the # of personnel served x 10 GSF.  See the "Regiment Summary" worksheet for the calculation.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8</xdr:col>
      <xdr:colOff>247650</xdr:colOff>
      <xdr:row>49</xdr:row>
      <xdr:rowOff>0</xdr:rowOff>
    </xdr:to>
    <xdr:pic>
      <xdr:nvPicPr>
        <xdr:cNvPr id="1" name="Picture 34"/>
        <xdr:cNvPicPr preferRelativeResize="1">
          <a:picLocks noChangeAspect="1"/>
        </xdr:cNvPicPr>
      </xdr:nvPicPr>
      <xdr:blipFill>
        <a:blip r:embed="rId1"/>
        <a:srcRect l="11132" t="718"/>
        <a:stretch>
          <a:fillRect/>
        </a:stretch>
      </xdr:blipFill>
      <xdr:spPr>
        <a:xfrm>
          <a:off x="19050" y="0"/>
          <a:ext cx="5105400" cy="7934325"/>
        </a:xfrm>
        <a:prstGeom prst="rect">
          <a:avLst/>
        </a:prstGeom>
        <a:noFill/>
        <a:ln w="1" cmpd="sng">
          <a:noFill/>
        </a:ln>
      </xdr:spPr>
    </xdr:pic>
    <xdr:clientData/>
  </xdr:twoCellAnchor>
  <xdr:oneCellAnchor>
    <xdr:from>
      <xdr:col>2</xdr:col>
      <xdr:colOff>209550</xdr:colOff>
      <xdr:row>49</xdr:row>
      <xdr:rowOff>95250</xdr:rowOff>
    </xdr:from>
    <xdr:ext cx="1990725" cy="314325"/>
    <xdr:sp>
      <xdr:nvSpPr>
        <xdr:cNvPr id="2" name="Text Box 2"/>
        <xdr:cNvSpPr txBox="1">
          <a:spLocks noChangeArrowheads="1"/>
        </xdr:cNvSpPr>
      </xdr:nvSpPr>
      <xdr:spPr>
        <a:xfrm>
          <a:off x="1428750" y="8029575"/>
          <a:ext cx="1990725" cy="314325"/>
        </a:xfrm>
        <a:prstGeom prst="rect">
          <a:avLst/>
        </a:prstGeom>
        <a:noFill/>
        <a:ln w="9525" cmpd="sng">
          <a:noFill/>
        </a:ln>
      </xdr:spPr>
      <xdr:txBody>
        <a:bodyPr vertOverflow="clip" wrap="square" lIns="18288" tIns="22860" rIns="18288" bIns="0">
          <a:spAutoFit/>
        </a:bodyPr>
        <a:p>
          <a:pPr algn="ctr">
            <a:defRPr/>
          </a:pPr>
          <a:r>
            <a:rPr lang="en-US" cap="none" sz="1000" b="0" i="0" u="none" baseline="0">
              <a:solidFill>
                <a:srgbClr val="000000"/>
              </a:solidFill>
              <a:latin typeface="Arial"/>
              <a:ea typeface="Arial"/>
              <a:cs typeface="Arial"/>
            </a:rPr>
            <a:t>Typical Regimental Armory Layout
</a:t>
          </a:r>
          <a:r>
            <a:rPr lang="en-US" cap="none" sz="1000" b="0" i="0" u="none" baseline="0">
              <a:solidFill>
                <a:srgbClr val="000000"/>
              </a:solidFill>
              <a:latin typeface="Arial"/>
              <a:ea typeface="Arial"/>
              <a:cs typeface="Arial"/>
            </a:rPr>
            <a:t>CCN 143-45</a:t>
          </a:r>
        </a:p>
      </xdr:txBody>
    </xdr:sp>
    <xdr:clientData/>
  </xdr:oneCellAnchor>
  <xdr:oneCellAnchor>
    <xdr:from>
      <xdr:col>7</xdr:col>
      <xdr:colOff>285750</xdr:colOff>
      <xdr:row>0</xdr:row>
      <xdr:rowOff>38100</xdr:rowOff>
    </xdr:from>
    <xdr:ext cx="600075" cy="685800"/>
    <xdr:sp>
      <xdr:nvSpPr>
        <xdr:cNvPr id="3" name="Text Box 3"/>
        <xdr:cNvSpPr txBox="1">
          <a:spLocks noChangeArrowheads="1"/>
        </xdr:cNvSpPr>
      </xdr:nvSpPr>
      <xdr:spPr>
        <a:xfrm>
          <a:off x="4552950" y="38100"/>
          <a:ext cx="600075" cy="6858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Covered
</a:t>
          </a:r>
          <a:r>
            <a:rPr lang="en-US" cap="none" sz="1000" b="0" i="0" u="none" baseline="0">
              <a:solidFill>
                <a:srgbClr val="000000"/>
              </a:solidFill>
              <a:latin typeface="Arial"/>
              <a:ea typeface="Arial"/>
              <a:cs typeface="Arial"/>
            </a:rPr>
            <a:t>Weapons
</a:t>
          </a:r>
          <a:r>
            <a:rPr lang="en-US" cap="none" sz="1000" b="0" i="0" u="none" baseline="0">
              <a:solidFill>
                <a:srgbClr val="000000"/>
              </a:solidFill>
              <a:latin typeface="Arial"/>
              <a:ea typeface="Arial"/>
              <a:cs typeface="Arial"/>
            </a:rPr>
            <a:t>Cleaning
</a:t>
          </a:r>
          <a:r>
            <a:rPr lang="en-US" cap="none" sz="1000" b="0" i="0" u="none" baseline="0">
              <a:solidFill>
                <a:srgbClr val="000000"/>
              </a:solidFill>
              <a:latin typeface="Arial"/>
              <a:ea typeface="Arial"/>
              <a:cs typeface="Arial"/>
            </a:rPr>
            <a:t>Area</a:t>
          </a:r>
        </a:p>
      </xdr:txBody>
    </xdr:sp>
    <xdr:clientData/>
  </xdr:oneCellAnchor>
  <xdr:twoCellAnchor>
    <xdr:from>
      <xdr:col>6</xdr:col>
      <xdr:colOff>533400</xdr:colOff>
      <xdr:row>4</xdr:row>
      <xdr:rowOff>38100</xdr:rowOff>
    </xdr:from>
    <xdr:to>
      <xdr:col>7</xdr:col>
      <xdr:colOff>228600</xdr:colOff>
      <xdr:row>9</xdr:row>
      <xdr:rowOff>114300</xdr:rowOff>
    </xdr:to>
    <xdr:sp>
      <xdr:nvSpPr>
        <xdr:cNvPr id="4" name="Line 4"/>
        <xdr:cNvSpPr>
          <a:spLocks/>
        </xdr:cNvSpPr>
      </xdr:nvSpPr>
      <xdr:spPr>
        <a:xfrm flipH="1">
          <a:off x="4191000" y="685800"/>
          <a:ext cx="3048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200025</xdr:colOff>
      <xdr:row>17</xdr:row>
      <xdr:rowOff>76200</xdr:rowOff>
    </xdr:from>
    <xdr:ext cx="390525" cy="361950"/>
    <xdr:sp>
      <xdr:nvSpPr>
        <xdr:cNvPr id="5" name="Text Box 5"/>
        <xdr:cNvSpPr txBox="1">
          <a:spLocks noChangeArrowheads="1"/>
        </xdr:cNvSpPr>
      </xdr:nvSpPr>
      <xdr:spPr>
        <a:xfrm>
          <a:off x="2638425" y="2828925"/>
          <a:ext cx="390525" cy="3619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Div
</a:t>
          </a:r>
          <a:r>
            <a:rPr lang="en-US" cap="none" sz="1000" b="0" i="0" u="none" baseline="0">
              <a:solidFill>
                <a:srgbClr val="000000"/>
              </a:solidFill>
              <a:latin typeface="Arial"/>
              <a:ea typeface="Arial"/>
              <a:cs typeface="Arial"/>
            </a:rPr>
            <a:t>Office</a:t>
          </a:r>
        </a:p>
      </xdr:txBody>
    </xdr:sp>
    <xdr:clientData/>
  </xdr:oneCellAnchor>
  <xdr:oneCellAnchor>
    <xdr:from>
      <xdr:col>4</xdr:col>
      <xdr:colOff>419100</xdr:colOff>
      <xdr:row>37</xdr:row>
      <xdr:rowOff>76200</xdr:rowOff>
    </xdr:from>
    <xdr:ext cx="533400" cy="200025"/>
    <xdr:sp>
      <xdr:nvSpPr>
        <xdr:cNvPr id="6" name="Text Box 6"/>
        <xdr:cNvSpPr txBox="1">
          <a:spLocks noChangeArrowheads="1"/>
        </xdr:cNvSpPr>
      </xdr:nvSpPr>
      <xdr:spPr>
        <a:xfrm>
          <a:off x="2857500" y="6067425"/>
          <a:ext cx="533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Line Co.</a:t>
          </a:r>
        </a:p>
      </xdr:txBody>
    </xdr:sp>
    <xdr:clientData/>
  </xdr:oneCellAnchor>
  <xdr:oneCellAnchor>
    <xdr:from>
      <xdr:col>4</xdr:col>
      <xdr:colOff>419100</xdr:colOff>
      <xdr:row>33</xdr:row>
      <xdr:rowOff>76200</xdr:rowOff>
    </xdr:from>
    <xdr:ext cx="533400" cy="200025"/>
    <xdr:sp>
      <xdr:nvSpPr>
        <xdr:cNvPr id="7" name="Text Box 7"/>
        <xdr:cNvSpPr txBox="1">
          <a:spLocks noChangeArrowheads="1"/>
        </xdr:cNvSpPr>
      </xdr:nvSpPr>
      <xdr:spPr>
        <a:xfrm>
          <a:off x="2857500" y="5419725"/>
          <a:ext cx="533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Line Co.</a:t>
          </a:r>
        </a:p>
      </xdr:txBody>
    </xdr:sp>
    <xdr:clientData/>
  </xdr:oneCellAnchor>
  <xdr:oneCellAnchor>
    <xdr:from>
      <xdr:col>4</xdr:col>
      <xdr:colOff>504825</xdr:colOff>
      <xdr:row>29</xdr:row>
      <xdr:rowOff>114300</xdr:rowOff>
    </xdr:from>
    <xdr:ext cx="533400" cy="200025"/>
    <xdr:sp>
      <xdr:nvSpPr>
        <xdr:cNvPr id="8" name="Text Box 8"/>
        <xdr:cNvSpPr txBox="1">
          <a:spLocks noChangeArrowheads="1"/>
        </xdr:cNvSpPr>
      </xdr:nvSpPr>
      <xdr:spPr>
        <a:xfrm>
          <a:off x="2943225" y="4810125"/>
          <a:ext cx="533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Line Co.</a:t>
          </a:r>
        </a:p>
      </xdr:txBody>
    </xdr:sp>
    <xdr:clientData/>
  </xdr:oneCellAnchor>
  <xdr:oneCellAnchor>
    <xdr:from>
      <xdr:col>2</xdr:col>
      <xdr:colOff>304800</xdr:colOff>
      <xdr:row>29</xdr:row>
      <xdr:rowOff>114300</xdr:rowOff>
    </xdr:from>
    <xdr:ext cx="533400" cy="200025"/>
    <xdr:sp>
      <xdr:nvSpPr>
        <xdr:cNvPr id="9" name="Text Box 9"/>
        <xdr:cNvSpPr txBox="1">
          <a:spLocks noChangeArrowheads="1"/>
        </xdr:cNvSpPr>
      </xdr:nvSpPr>
      <xdr:spPr>
        <a:xfrm>
          <a:off x="1524000" y="4810125"/>
          <a:ext cx="533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Line Co.</a:t>
          </a:r>
        </a:p>
      </xdr:txBody>
    </xdr:sp>
    <xdr:clientData/>
  </xdr:oneCellAnchor>
  <xdr:oneCellAnchor>
    <xdr:from>
      <xdr:col>2</xdr:col>
      <xdr:colOff>238125</xdr:colOff>
      <xdr:row>33</xdr:row>
      <xdr:rowOff>76200</xdr:rowOff>
    </xdr:from>
    <xdr:ext cx="533400" cy="200025"/>
    <xdr:sp>
      <xdr:nvSpPr>
        <xdr:cNvPr id="10" name="Text Box 10"/>
        <xdr:cNvSpPr txBox="1">
          <a:spLocks noChangeArrowheads="1"/>
        </xdr:cNvSpPr>
      </xdr:nvSpPr>
      <xdr:spPr>
        <a:xfrm>
          <a:off x="1457325" y="5419725"/>
          <a:ext cx="533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Line Co.</a:t>
          </a:r>
        </a:p>
      </xdr:txBody>
    </xdr:sp>
    <xdr:clientData/>
  </xdr:oneCellAnchor>
  <xdr:oneCellAnchor>
    <xdr:from>
      <xdr:col>2</xdr:col>
      <xdr:colOff>266700</xdr:colOff>
      <xdr:row>37</xdr:row>
      <xdr:rowOff>38100</xdr:rowOff>
    </xdr:from>
    <xdr:ext cx="533400" cy="200025"/>
    <xdr:sp>
      <xdr:nvSpPr>
        <xdr:cNvPr id="11" name="Text Box 11"/>
        <xdr:cNvSpPr txBox="1">
          <a:spLocks noChangeArrowheads="1"/>
        </xdr:cNvSpPr>
      </xdr:nvSpPr>
      <xdr:spPr>
        <a:xfrm>
          <a:off x="1485900" y="6029325"/>
          <a:ext cx="533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Line Co.</a:t>
          </a:r>
        </a:p>
      </xdr:txBody>
    </xdr:sp>
    <xdr:clientData/>
  </xdr:oneCellAnchor>
  <xdr:oneCellAnchor>
    <xdr:from>
      <xdr:col>2</xdr:col>
      <xdr:colOff>114300</xdr:colOff>
      <xdr:row>25</xdr:row>
      <xdr:rowOff>152400</xdr:rowOff>
    </xdr:from>
    <xdr:ext cx="828675" cy="200025"/>
    <xdr:sp>
      <xdr:nvSpPr>
        <xdr:cNvPr id="12" name="Text Box 12"/>
        <xdr:cNvSpPr txBox="1">
          <a:spLocks noChangeArrowheads="1"/>
        </xdr:cNvSpPr>
      </xdr:nvSpPr>
      <xdr:spPr>
        <a:xfrm>
          <a:off x="1333500" y="4200525"/>
          <a:ext cx="82867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Weapons Co.</a:t>
          </a:r>
        </a:p>
      </xdr:txBody>
    </xdr:sp>
    <xdr:clientData/>
  </xdr:oneCellAnchor>
  <xdr:oneCellAnchor>
    <xdr:from>
      <xdr:col>4</xdr:col>
      <xdr:colOff>390525</xdr:colOff>
      <xdr:row>23</xdr:row>
      <xdr:rowOff>114300</xdr:rowOff>
    </xdr:from>
    <xdr:ext cx="828675" cy="200025"/>
    <xdr:sp>
      <xdr:nvSpPr>
        <xdr:cNvPr id="13" name="Text Box 13"/>
        <xdr:cNvSpPr txBox="1">
          <a:spLocks noChangeArrowheads="1"/>
        </xdr:cNvSpPr>
      </xdr:nvSpPr>
      <xdr:spPr>
        <a:xfrm>
          <a:off x="2828925" y="3838575"/>
          <a:ext cx="82867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Weapons Co.</a:t>
          </a:r>
        </a:p>
      </xdr:txBody>
    </xdr:sp>
    <xdr:clientData/>
  </xdr:oneCellAnchor>
  <xdr:oneCellAnchor>
    <xdr:from>
      <xdr:col>4</xdr:col>
      <xdr:colOff>352425</xdr:colOff>
      <xdr:row>13</xdr:row>
      <xdr:rowOff>114300</xdr:rowOff>
    </xdr:from>
    <xdr:ext cx="828675" cy="200025"/>
    <xdr:sp>
      <xdr:nvSpPr>
        <xdr:cNvPr id="14" name="Text Box 14"/>
        <xdr:cNvSpPr txBox="1">
          <a:spLocks noChangeArrowheads="1"/>
        </xdr:cNvSpPr>
      </xdr:nvSpPr>
      <xdr:spPr>
        <a:xfrm>
          <a:off x="2790825" y="2219325"/>
          <a:ext cx="82867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Weapons Co.</a:t>
          </a:r>
        </a:p>
      </xdr:txBody>
    </xdr:sp>
    <xdr:clientData/>
  </xdr:oneCellAnchor>
  <xdr:oneCellAnchor>
    <xdr:from>
      <xdr:col>2</xdr:col>
      <xdr:colOff>200025</xdr:colOff>
      <xdr:row>40</xdr:row>
      <xdr:rowOff>152400</xdr:rowOff>
    </xdr:from>
    <xdr:ext cx="561975" cy="200025"/>
    <xdr:sp>
      <xdr:nvSpPr>
        <xdr:cNvPr id="15" name="Text Box 15"/>
        <xdr:cNvSpPr txBox="1">
          <a:spLocks noChangeArrowheads="1"/>
        </xdr:cNvSpPr>
      </xdr:nvSpPr>
      <xdr:spPr>
        <a:xfrm>
          <a:off x="1419225" y="6629400"/>
          <a:ext cx="56197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H&amp;S Co.</a:t>
          </a:r>
        </a:p>
      </xdr:txBody>
    </xdr:sp>
    <xdr:clientData/>
  </xdr:oneCellAnchor>
  <xdr:oneCellAnchor>
    <xdr:from>
      <xdr:col>4</xdr:col>
      <xdr:colOff>419100</xdr:colOff>
      <xdr:row>40</xdr:row>
      <xdr:rowOff>152400</xdr:rowOff>
    </xdr:from>
    <xdr:ext cx="561975" cy="200025"/>
    <xdr:sp>
      <xdr:nvSpPr>
        <xdr:cNvPr id="16" name="Text Box 16"/>
        <xdr:cNvSpPr txBox="1">
          <a:spLocks noChangeArrowheads="1"/>
        </xdr:cNvSpPr>
      </xdr:nvSpPr>
      <xdr:spPr>
        <a:xfrm>
          <a:off x="2857500" y="6629400"/>
          <a:ext cx="56197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H&amp;S Co.</a:t>
          </a:r>
        </a:p>
      </xdr:txBody>
    </xdr:sp>
    <xdr:clientData/>
  </xdr:oneCellAnchor>
  <xdr:oneCellAnchor>
    <xdr:from>
      <xdr:col>2</xdr:col>
      <xdr:colOff>152400</xdr:colOff>
      <xdr:row>15</xdr:row>
      <xdr:rowOff>114300</xdr:rowOff>
    </xdr:from>
    <xdr:ext cx="561975" cy="200025"/>
    <xdr:sp>
      <xdr:nvSpPr>
        <xdr:cNvPr id="17" name="Text Box 17"/>
        <xdr:cNvSpPr txBox="1">
          <a:spLocks noChangeArrowheads="1"/>
        </xdr:cNvSpPr>
      </xdr:nvSpPr>
      <xdr:spPr>
        <a:xfrm>
          <a:off x="1371600" y="2543175"/>
          <a:ext cx="56197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H&amp;S Co.</a:t>
          </a:r>
        </a:p>
      </xdr:txBody>
    </xdr:sp>
    <xdr:clientData/>
  </xdr:oneCellAnchor>
  <xdr:oneCellAnchor>
    <xdr:from>
      <xdr:col>2</xdr:col>
      <xdr:colOff>390525</xdr:colOff>
      <xdr:row>42</xdr:row>
      <xdr:rowOff>152400</xdr:rowOff>
    </xdr:from>
    <xdr:ext cx="609600" cy="200025"/>
    <xdr:sp>
      <xdr:nvSpPr>
        <xdr:cNvPr id="18" name="Text Box 18"/>
        <xdr:cNvSpPr txBox="1">
          <a:spLocks noChangeArrowheads="1"/>
        </xdr:cNvSpPr>
      </xdr:nvSpPr>
      <xdr:spPr>
        <a:xfrm>
          <a:off x="1609725" y="6953250"/>
          <a:ext cx="6096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Bn Maint.</a:t>
          </a:r>
        </a:p>
      </xdr:txBody>
    </xdr:sp>
    <xdr:clientData/>
  </xdr:oneCellAnchor>
  <xdr:oneCellAnchor>
    <xdr:from>
      <xdr:col>4</xdr:col>
      <xdr:colOff>266700</xdr:colOff>
      <xdr:row>42</xdr:row>
      <xdr:rowOff>152400</xdr:rowOff>
    </xdr:from>
    <xdr:ext cx="609600" cy="200025"/>
    <xdr:sp>
      <xdr:nvSpPr>
        <xdr:cNvPr id="19" name="Text Box 19"/>
        <xdr:cNvSpPr txBox="1">
          <a:spLocks noChangeArrowheads="1"/>
        </xdr:cNvSpPr>
      </xdr:nvSpPr>
      <xdr:spPr>
        <a:xfrm>
          <a:off x="2705100" y="6953250"/>
          <a:ext cx="6096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Bn Maint.</a:t>
          </a:r>
        </a:p>
      </xdr:txBody>
    </xdr:sp>
    <xdr:clientData/>
  </xdr:oneCellAnchor>
  <xdr:oneCellAnchor>
    <xdr:from>
      <xdr:col>4</xdr:col>
      <xdr:colOff>266700</xdr:colOff>
      <xdr:row>7</xdr:row>
      <xdr:rowOff>114300</xdr:rowOff>
    </xdr:from>
    <xdr:ext cx="609600" cy="200025"/>
    <xdr:sp>
      <xdr:nvSpPr>
        <xdr:cNvPr id="20" name="Text Box 20"/>
        <xdr:cNvSpPr txBox="1">
          <a:spLocks noChangeArrowheads="1"/>
        </xdr:cNvSpPr>
      </xdr:nvSpPr>
      <xdr:spPr>
        <a:xfrm>
          <a:off x="2705100" y="1247775"/>
          <a:ext cx="6096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Bn Maint.</a:t>
          </a:r>
        </a:p>
      </xdr:txBody>
    </xdr:sp>
    <xdr:clientData/>
  </xdr:oneCellAnchor>
  <xdr:twoCellAnchor>
    <xdr:from>
      <xdr:col>4</xdr:col>
      <xdr:colOff>0</xdr:colOff>
      <xdr:row>0</xdr:row>
      <xdr:rowOff>152400</xdr:rowOff>
    </xdr:from>
    <xdr:to>
      <xdr:col>4</xdr:col>
      <xdr:colOff>190500</xdr:colOff>
      <xdr:row>6</xdr:row>
      <xdr:rowOff>28575</xdr:rowOff>
    </xdr:to>
    <xdr:sp>
      <xdr:nvSpPr>
        <xdr:cNvPr id="21" name="Rectangle 21"/>
        <xdr:cNvSpPr>
          <a:spLocks/>
        </xdr:cNvSpPr>
      </xdr:nvSpPr>
      <xdr:spPr>
        <a:xfrm>
          <a:off x="2438400" y="152400"/>
          <a:ext cx="190500" cy="8477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266700</xdr:colOff>
      <xdr:row>9</xdr:row>
      <xdr:rowOff>152400</xdr:rowOff>
    </xdr:from>
    <xdr:ext cx="533400" cy="200025"/>
    <xdr:sp>
      <xdr:nvSpPr>
        <xdr:cNvPr id="22" name="Text Box 22"/>
        <xdr:cNvSpPr txBox="1">
          <a:spLocks noChangeArrowheads="1"/>
        </xdr:cNvSpPr>
      </xdr:nvSpPr>
      <xdr:spPr>
        <a:xfrm>
          <a:off x="1485900" y="1609725"/>
          <a:ext cx="533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Line Co.</a:t>
          </a:r>
        </a:p>
      </xdr:txBody>
    </xdr:sp>
    <xdr:clientData/>
  </xdr:oneCellAnchor>
  <xdr:oneCellAnchor>
    <xdr:from>
      <xdr:col>2</xdr:col>
      <xdr:colOff>304800</xdr:colOff>
      <xdr:row>5</xdr:row>
      <xdr:rowOff>114300</xdr:rowOff>
    </xdr:from>
    <xdr:ext cx="533400" cy="200025"/>
    <xdr:sp>
      <xdr:nvSpPr>
        <xdr:cNvPr id="23" name="Text Box 23"/>
        <xdr:cNvSpPr txBox="1">
          <a:spLocks noChangeArrowheads="1"/>
        </xdr:cNvSpPr>
      </xdr:nvSpPr>
      <xdr:spPr>
        <a:xfrm>
          <a:off x="1524000" y="923925"/>
          <a:ext cx="533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Line Co.</a:t>
          </a:r>
        </a:p>
      </xdr:txBody>
    </xdr:sp>
    <xdr:clientData/>
  </xdr:oneCellAnchor>
  <xdr:oneCellAnchor>
    <xdr:from>
      <xdr:col>2</xdr:col>
      <xdr:colOff>304800</xdr:colOff>
      <xdr:row>1</xdr:row>
      <xdr:rowOff>114300</xdr:rowOff>
    </xdr:from>
    <xdr:ext cx="533400" cy="200025"/>
    <xdr:sp>
      <xdr:nvSpPr>
        <xdr:cNvPr id="24" name="Text Box 24"/>
        <xdr:cNvSpPr txBox="1">
          <a:spLocks noChangeArrowheads="1"/>
        </xdr:cNvSpPr>
      </xdr:nvSpPr>
      <xdr:spPr>
        <a:xfrm>
          <a:off x="1524000" y="276225"/>
          <a:ext cx="533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Line Co.</a:t>
          </a:r>
        </a:p>
      </xdr:txBody>
    </xdr:sp>
    <xdr:clientData/>
  </xdr:oneCellAnchor>
  <xdr:oneCellAnchor>
    <xdr:from>
      <xdr:col>4</xdr:col>
      <xdr:colOff>390525</xdr:colOff>
      <xdr:row>2</xdr:row>
      <xdr:rowOff>38100</xdr:rowOff>
    </xdr:from>
    <xdr:ext cx="819150" cy="200025"/>
    <xdr:sp>
      <xdr:nvSpPr>
        <xdr:cNvPr id="25" name="Text Box 25"/>
        <xdr:cNvSpPr txBox="1">
          <a:spLocks noChangeArrowheads="1"/>
        </xdr:cNvSpPr>
      </xdr:nvSpPr>
      <xdr:spPr>
        <a:xfrm>
          <a:off x="2828925" y="361950"/>
          <a:ext cx="81915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HQ Regiment</a:t>
          </a:r>
        </a:p>
      </xdr:txBody>
    </xdr:sp>
    <xdr:clientData/>
  </xdr:oneCellAnchor>
  <xdr:oneCellAnchor>
    <xdr:from>
      <xdr:col>5</xdr:col>
      <xdr:colOff>304800</xdr:colOff>
      <xdr:row>18</xdr:row>
      <xdr:rowOff>38100</xdr:rowOff>
    </xdr:from>
    <xdr:ext cx="381000" cy="200025"/>
    <xdr:sp>
      <xdr:nvSpPr>
        <xdr:cNvPr id="26" name="Text Box 26"/>
        <xdr:cNvSpPr txBox="1">
          <a:spLocks noChangeArrowheads="1"/>
        </xdr:cNvSpPr>
      </xdr:nvSpPr>
      <xdr:spPr>
        <a:xfrm>
          <a:off x="3352800" y="2952750"/>
          <a:ext cx="3810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Mech</a:t>
          </a:r>
        </a:p>
      </xdr:txBody>
    </xdr:sp>
    <xdr:clientData/>
  </xdr:oneCellAnchor>
  <xdr:twoCellAnchor>
    <xdr:from>
      <xdr:col>4</xdr:col>
      <xdr:colOff>57150</xdr:colOff>
      <xdr:row>20</xdr:row>
      <xdr:rowOff>76200</xdr:rowOff>
    </xdr:from>
    <xdr:to>
      <xdr:col>6</xdr:col>
      <xdr:colOff>304800</xdr:colOff>
      <xdr:row>47</xdr:row>
      <xdr:rowOff>95250</xdr:rowOff>
    </xdr:to>
    <xdr:sp>
      <xdr:nvSpPr>
        <xdr:cNvPr id="27" name="Rectangle 27"/>
        <xdr:cNvSpPr>
          <a:spLocks/>
        </xdr:cNvSpPr>
      </xdr:nvSpPr>
      <xdr:spPr>
        <a:xfrm>
          <a:off x="2495550" y="3314700"/>
          <a:ext cx="1466850" cy="4391025"/>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390525</xdr:colOff>
      <xdr:row>18</xdr:row>
      <xdr:rowOff>152400</xdr:rowOff>
    </xdr:from>
    <xdr:ext cx="561975" cy="523875"/>
    <xdr:sp>
      <xdr:nvSpPr>
        <xdr:cNvPr id="28" name="Text Box 29"/>
        <xdr:cNvSpPr txBox="1">
          <a:spLocks noChangeArrowheads="1"/>
        </xdr:cNvSpPr>
      </xdr:nvSpPr>
      <xdr:spPr>
        <a:xfrm>
          <a:off x="4657725" y="3067050"/>
          <a:ext cx="561975" cy="5238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Typical 
</a:t>
          </a:r>
          <a:r>
            <a:rPr lang="en-US" cap="none" sz="1000" b="0" i="0" u="none" baseline="0">
              <a:solidFill>
                <a:srgbClr val="000000"/>
              </a:solidFill>
              <a:latin typeface="Arial"/>
              <a:ea typeface="Arial"/>
              <a:cs typeface="Arial"/>
            </a:rPr>
            <a:t>Battalion
</a:t>
          </a:r>
          <a:r>
            <a:rPr lang="en-US" cap="none" sz="1000" b="0" i="0" u="none" baseline="0">
              <a:solidFill>
                <a:srgbClr val="000000"/>
              </a:solidFill>
              <a:latin typeface="Arial"/>
              <a:ea typeface="Arial"/>
              <a:cs typeface="Arial"/>
            </a:rPr>
            <a:t>Layout</a:t>
          </a:r>
        </a:p>
      </xdr:txBody>
    </xdr:sp>
    <xdr:clientData/>
  </xdr:oneCellAnchor>
  <xdr:twoCellAnchor>
    <xdr:from>
      <xdr:col>6</xdr:col>
      <xdr:colOff>285750</xdr:colOff>
      <xdr:row>19</xdr:row>
      <xdr:rowOff>114300</xdr:rowOff>
    </xdr:from>
    <xdr:to>
      <xdr:col>7</xdr:col>
      <xdr:colOff>304800</xdr:colOff>
      <xdr:row>20</xdr:row>
      <xdr:rowOff>133350</xdr:rowOff>
    </xdr:to>
    <xdr:sp>
      <xdr:nvSpPr>
        <xdr:cNvPr id="29" name="Line 30"/>
        <xdr:cNvSpPr>
          <a:spLocks/>
        </xdr:cNvSpPr>
      </xdr:nvSpPr>
      <xdr:spPr>
        <a:xfrm flipH="1">
          <a:off x="3943350" y="3190875"/>
          <a:ext cx="6286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571500</xdr:colOff>
      <xdr:row>17</xdr:row>
      <xdr:rowOff>76200</xdr:rowOff>
    </xdr:from>
    <xdr:ext cx="361950" cy="200025"/>
    <xdr:sp>
      <xdr:nvSpPr>
        <xdr:cNvPr id="30" name="Text Box 31"/>
        <xdr:cNvSpPr txBox="1">
          <a:spLocks noChangeArrowheads="1"/>
        </xdr:cNvSpPr>
      </xdr:nvSpPr>
      <xdr:spPr>
        <a:xfrm>
          <a:off x="3009900" y="2828925"/>
          <a:ext cx="36195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Elec.</a:t>
          </a:r>
        </a:p>
      </xdr:txBody>
    </xdr:sp>
    <xdr:clientData/>
  </xdr:oneCellAnchor>
  <xdr:oneCellAnchor>
    <xdr:from>
      <xdr:col>2</xdr:col>
      <xdr:colOff>0</xdr:colOff>
      <xdr:row>17</xdr:row>
      <xdr:rowOff>152400</xdr:rowOff>
    </xdr:from>
    <xdr:ext cx="314325" cy="200025"/>
    <xdr:sp>
      <xdr:nvSpPr>
        <xdr:cNvPr id="31" name="Text Box 32"/>
        <xdr:cNvSpPr txBox="1">
          <a:spLocks noChangeArrowheads="1"/>
        </xdr:cNvSpPr>
      </xdr:nvSpPr>
      <xdr:spPr>
        <a:xfrm>
          <a:off x="1219200" y="2905125"/>
          <a:ext cx="31432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Men</a:t>
          </a:r>
        </a:p>
      </xdr:txBody>
    </xdr:sp>
    <xdr:clientData/>
  </xdr:oneCellAnchor>
  <xdr:oneCellAnchor>
    <xdr:from>
      <xdr:col>3</xdr:col>
      <xdr:colOff>85725</xdr:colOff>
      <xdr:row>18</xdr:row>
      <xdr:rowOff>38100</xdr:rowOff>
    </xdr:from>
    <xdr:ext cx="504825" cy="200025"/>
    <xdr:sp>
      <xdr:nvSpPr>
        <xdr:cNvPr id="32" name="Text Box 33"/>
        <xdr:cNvSpPr txBox="1">
          <a:spLocks noChangeArrowheads="1"/>
        </xdr:cNvSpPr>
      </xdr:nvSpPr>
      <xdr:spPr>
        <a:xfrm>
          <a:off x="1914525" y="2952750"/>
          <a:ext cx="504825"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Women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152400</xdr:rowOff>
    </xdr:from>
    <xdr:to>
      <xdr:col>19</xdr:col>
      <xdr:colOff>2628900</xdr:colOff>
      <xdr:row>3</xdr:row>
      <xdr:rowOff>1343025</xdr:rowOff>
    </xdr:to>
    <xdr:sp>
      <xdr:nvSpPr>
        <xdr:cNvPr id="1" name="Text Box 1"/>
        <xdr:cNvSpPr txBox="1">
          <a:spLocks noChangeArrowheads="1"/>
        </xdr:cNvSpPr>
      </xdr:nvSpPr>
      <xdr:spPr>
        <a:xfrm>
          <a:off x="190500" y="152400"/>
          <a:ext cx="13496925" cy="52482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CCN 143-45 ARMORY (M2 or SF)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Marine Corps Armory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An armory for Marine Corps units provides a humidity controlled, air conditioned, and secure space for storing and maintaining weapons assigned to personnel while in garrison.  Maximum emphasis should be directed toward consolidation of unit armories, provided such action is compatible with mission requirements, responsivementss, and accessibility. 
</a:t>
          </a:r>
          <a:r>
            <a:rPr lang="en-US" cap="none" sz="1200" b="0" i="0" u="none" baseline="0">
              <a:solidFill>
                <a:srgbClr val="000000"/>
              </a:solidFill>
              <a:latin typeface="Arial"/>
              <a:ea typeface="Arial"/>
              <a:cs typeface="Arial"/>
            </a:rPr>
            <a:t>The weapons/equipment within the armory are typically stored within cabinets, gun racks, shelving, boxes, or wall boards.  In most cases, this method of storage allows some stacking of the weapons/equipment which can reduce floor space requirements.
</a:t>
          </a:r>
          <a:r>
            <a:rPr lang="en-US" cap="none" sz="1200" b="0" i="0" u="none" baseline="0">
              <a:solidFill>
                <a:srgbClr val="000000"/>
              </a:solidFill>
              <a:latin typeface="Arial"/>
              <a:ea typeface="Arial"/>
              <a:cs typeface="Arial"/>
            </a:rPr>
            <a:t>Unit armory space requirements are determined by using the formulas in the table 143-45B.    Users may opt  to download an electronic spreadsheet version of the table or calculate by hand.
</a:t>
          </a:r>
          <a:r>
            <a:rPr lang="en-US" cap="none" sz="1200" b="0" i="0" u="none" baseline="0">
              <a:solidFill>
                <a:srgbClr val="000000"/>
              </a:solidFill>
              <a:latin typeface="Arial"/>
              <a:ea typeface="Arial"/>
              <a:cs typeface="Arial"/>
            </a:rPr>
            <a:t>TAM items not included should  be justified separately, but using a similar methodology.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Definitions: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 OF WEAPONS</a:t>
          </a:r>
          <a:r>
            <a:rPr lang="en-US" cap="none" sz="1200" b="0" i="0" u="none" baseline="0">
              <a:solidFill>
                <a:srgbClr val="000000"/>
              </a:solidFill>
              <a:latin typeface="Arial"/>
              <a:ea typeface="Arial"/>
              <a:cs typeface="Arial"/>
            </a:rPr>
            <a:t>          = Quantity of weapons or equipment (TAM #) assigned to unit as identified in the Table of Authorization (TAM).
</a:t>
          </a:r>
          <a:r>
            <a:rPr lang="en-US" cap="none" sz="1200" b="1" i="0" u="none" baseline="0">
              <a:solidFill>
                <a:srgbClr val="000000"/>
              </a:solidFill>
              <a:latin typeface="Arial"/>
              <a:ea typeface="Arial"/>
              <a:cs typeface="Arial"/>
            </a:rPr>
            <a:t>WEAPONS PER STORAGE UNIT ALLOWANCE</a:t>
          </a:r>
          <a:r>
            <a:rPr lang="en-US" cap="none" sz="1200" b="0" i="0" u="none" baseline="0">
              <a:solidFill>
                <a:srgbClr val="000000"/>
              </a:solidFill>
              <a:latin typeface="Arial"/>
              <a:ea typeface="Arial"/>
              <a:cs typeface="Arial"/>
            </a:rPr>
            <a:t>       = Typical storage capacity (in terms of number of weapons/equipment stored)  of a gun rack, cabinet, or box.   This is a predetermined value based on analysis of efficient storage methods.  Any  deviation from the given values requires justification.    
</a:t>
          </a:r>
          <a:r>
            <a:rPr lang="en-US" cap="none" sz="1200" b="1" i="0" u="none" baseline="0">
              <a:solidFill>
                <a:srgbClr val="000000"/>
              </a:solidFill>
              <a:latin typeface="Arial"/>
              <a:ea typeface="Arial"/>
              <a:cs typeface="Arial"/>
            </a:rPr>
            <a:t>STORAGE UNITS  =</a:t>
          </a:r>
          <a:r>
            <a:rPr lang="en-US" cap="none" sz="1200" b="0" i="0" u="none" baseline="0">
              <a:solidFill>
                <a:srgbClr val="000000"/>
              </a:solidFill>
              <a:latin typeface="Arial"/>
              <a:ea typeface="Arial"/>
              <a:cs typeface="Arial"/>
            </a:rPr>
            <a:t> Number of racks, cabinets, boxes, etc. required to store the  quantity of weapons or equipment assigned to unit.  Value is determined by dividing the NO. OF WEAPONS by the WEAPONS PER RACK.  All fractions are rounded up to the next whole number, e.g. 5.1 should be rounded to 6.
</a:t>
          </a:r>
          <a:r>
            <a:rPr lang="en-US" cap="none" sz="1200" b="1" i="0" u="none" baseline="0">
              <a:solidFill>
                <a:srgbClr val="000000"/>
              </a:solidFill>
              <a:latin typeface="Arial"/>
              <a:ea typeface="Arial"/>
              <a:cs typeface="Arial"/>
            </a:rPr>
            <a:t>SPACE ALLOWANCE  (FLOOR AREA PER STORAGE UNIT)</a:t>
          </a:r>
          <a:r>
            <a:rPr lang="en-US" cap="none" sz="1200" b="0" i="0" u="none" baseline="0">
              <a:solidFill>
                <a:srgbClr val="000000"/>
              </a:solidFill>
              <a:latin typeface="Arial"/>
              <a:ea typeface="Arial"/>
              <a:cs typeface="Arial"/>
            </a:rPr>
            <a:t>       = (Net Square Feet per Rack) Floor area in net square feet required for each storage rack, cabinet, box, etc.  Area includes a 40" wide aisle space to access rack, cabinet, box, etc. 
</a:t>
          </a:r>
          <a:r>
            <a:rPr lang="en-US" cap="none" sz="1200" b="1" i="0" u="none" baseline="0">
              <a:solidFill>
                <a:srgbClr val="000000"/>
              </a:solidFill>
              <a:latin typeface="Arial"/>
              <a:ea typeface="Arial"/>
              <a:cs typeface="Arial"/>
            </a:rPr>
            <a:t>TOTAL FLOOR AREA REQUIRED (NSF)</a:t>
          </a:r>
          <a:r>
            <a:rPr lang="en-US" cap="none" sz="1200" b="0" i="0" u="none" baseline="0">
              <a:solidFill>
                <a:srgbClr val="000000"/>
              </a:solidFill>
              <a:latin typeface="Arial"/>
              <a:ea typeface="Arial"/>
              <a:cs typeface="Arial"/>
            </a:rPr>
            <a:t>   = Floor area in net square feet required for all storage racks, cabinets, boxes, etc. for the quantities of a  particular weapon or equipment.  Value is determined by multiplying the RACKS/UNIT by the NSF/RACK.
</a:t>
          </a:r>
          <a:r>
            <a:rPr lang="en-US" cap="none" sz="1200" b="1" i="0" u="none" baseline="0">
              <a:solidFill>
                <a:srgbClr val="000000"/>
              </a:solidFill>
              <a:latin typeface="Arial"/>
              <a:ea typeface="Arial"/>
              <a:cs typeface="Arial"/>
            </a:rPr>
            <a:t>METHOD OF STORAGE</a:t>
          </a:r>
          <a:r>
            <a:rPr lang="en-US" cap="none" sz="1200" b="0" i="0" u="none" baseline="0">
              <a:solidFill>
                <a:srgbClr val="000000"/>
              </a:solidFill>
              <a:latin typeface="Arial"/>
              <a:ea typeface="Arial"/>
              <a:cs typeface="Arial"/>
            </a:rPr>
            <a:t> = Describes the typical method of storage for a particular weapon/equipment.   This was used to determine the WEAPONS PER RACK and FLOOR AREA PER RACK allowances.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152400</xdr:rowOff>
    </xdr:from>
    <xdr:to>
      <xdr:col>19</xdr:col>
      <xdr:colOff>2171700</xdr:colOff>
      <xdr:row>4</xdr:row>
      <xdr:rowOff>323850</xdr:rowOff>
    </xdr:to>
    <xdr:sp>
      <xdr:nvSpPr>
        <xdr:cNvPr id="1" name="Text Box 1"/>
        <xdr:cNvSpPr txBox="1">
          <a:spLocks noChangeArrowheads="1"/>
        </xdr:cNvSpPr>
      </xdr:nvSpPr>
      <xdr:spPr>
        <a:xfrm>
          <a:off x="190500" y="152400"/>
          <a:ext cx="13192125" cy="55816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CCN 143-45 ARMORY (M2 or SF)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Marine Corps Armory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An armory for Marine Corps units provides a humidity controlled, air conditioned, and secure space for storing and maintaining weapons assigned to personnel while in garrison.  Maximum emphasis should be directed toward consolidation of unit armories, provided such action is compatible with mission requirements, responsivementss, and accessibility. 
</a:t>
          </a:r>
          <a:r>
            <a:rPr lang="en-US" cap="none" sz="1200" b="0" i="0" u="none" baseline="0">
              <a:solidFill>
                <a:srgbClr val="000000"/>
              </a:solidFill>
              <a:latin typeface="Arial"/>
              <a:ea typeface="Arial"/>
              <a:cs typeface="Arial"/>
            </a:rPr>
            <a:t>The weapons/equipment within the armory are typically stored within cabinets, gun racks, shelving, boxes, or wall boards.  In most cases, this method of storage allows some stacking of the weapons/equipment which can reduce floor space requirements.
</a:t>
          </a:r>
          <a:r>
            <a:rPr lang="en-US" cap="none" sz="1200" b="0" i="0" u="none" baseline="0">
              <a:solidFill>
                <a:srgbClr val="000000"/>
              </a:solidFill>
              <a:latin typeface="Arial"/>
              <a:ea typeface="Arial"/>
              <a:cs typeface="Arial"/>
            </a:rPr>
            <a:t>Unit armory space requirements are determined by using the formulas in the table 143-45B.    Users may opt  to download an electronic spreadsheet version of the table or calculate by hand.
</a:t>
          </a:r>
          <a:r>
            <a:rPr lang="en-US" cap="none" sz="1200" b="0" i="0" u="none" baseline="0">
              <a:solidFill>
                <a:srgbClr val="000000"/>
              </a:solidFill>
              <a:latin typeface="Arial"/>
              <a:ea typeface="Arial"/>
              <a:cs typeface="Arial"/>
            </a:rPr>
            <a:t>TAM items not included should  be justified separately, but using a similar methodology.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Definitions: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 OF WEAPONS</a:t>
          </a:r>
          <a:r>
            <a:rPr lang="en-US" cap="none" sz="1200" b="0" i="0" u="none" baseline="0">
              <a:solidFill>
                <a:srgbClr val="000000"/>
              </a:solidFill>
              <a:latin typeface="Arial"/>
              <a:ea typeface="Arial"/>
              <a:cs typeface="Arial"/>
            </a:rPr>
            <a:t>          = Quantity of weapons or equipment (TAM #) assigned to unit as identified in the Table of Authorization (TAM).
</a:t>
          </a:r>
          <a:r>
            <a:rPr lang="en-US" cap="none" sz="1200" b="1" i="0" u="none" baseline="0">
              <a:solidFill>
                <a:srgbClr val="000000"/>
              </a:solidFill>
              <a:latin typeface="Arial"/>
              <a:ea typeface="Arial"/>
              <a:cs typeface="Arial"/>
            </a:rPr>
            <a:t>WEAPONS PER RACK ALLOWANCE</a:t>
          </a:r>
          <a:r>
            <a:rPr lang="en-US" cap="none" sz="1200" b="0" i="0" u="none" baseline="0">
              <a:solidFill>
                <a:srgbClr val="000000"/>
              </a:solidFill>
              <a:latin typeface="Arial"/>
              <a:ea typeface="Arial"/>
              <a:cs typeface="Arial"/>
            </a:rPr>
            <a:t>       = Typical storage capacity (in terms of number of weapons/equipment stored)  of a gun rack, cabinet, or box.   This is a predetermined value based on analysis of efficient storage methods.  Any  deviation from the given values requires justification.    
</a:t>
          </a:r>
          <a:r>
            <a:rPr lang="en-US" cap="none" sz="1200" b="1" i="0" u="none" baseline="0">
              <a:solidFill>
                <a:srgbClr val="000000"/>
              </a:solidFill>
              <a:latin typeface="Arial"/>
              <a:ea typeface="Arial"/>
              <a:cs typeface="Arial"/>
            </a:rPr>
            <a:t>STORAGE UNITS  =</a:t>
          </a:r>
          <a:r>
            <a:rPr lang="en-US" cap="none" sz="1200" b="0" i="0" u="none" baseline="0">
              <a:solidFill>
                <a:srgbClr val="000000"/>
              </a:solidFill>
              <a:latin typeface="Arial"/>
              <a:ea typeface="Arial"/>
              <a:cs typeface="Arial"/>
            </a:rPr>
            <a:t> Number of racks, cabinets, boxes, etc. required to store the  quantity of weapons or equipment assigned to unit.  Value is determined by dividing the NO. OF WEAPONS by the WEAPONS PER RACK.  All fractions are rounded up to the next whole number, e.g. 5.1 should be rounded to 6.
</a:t>
          </a:r>
          <a:r>
            <a:rPr lang="en-US" cap="none" sz="1200" b="1" i="0" u="none" baseline="0">
              <a:solidFill>
                <a:srgbClr val="000000"/>
              </a:solidFill>
              <a:latin typeface="Arial"/>
              <a:ea typeface="Arial"/>
              <a:cs typeface="Arial"/>
            </a:rPr>
            <a:t>SPACE ALLOWANCE - FLOOR AREA PER STORAGE UNIT</a:t>
          </a:r>
          <a:r>
            <a:rPr lang="en-US" cap="none" sz="1200" b="0" i="0" u="none" baseline="0">
              <a:solidFill>
                <a:srgbClr val="000000"/>
              </a:solidFill>
              <a:latin typeface="Arial"/>
              <a:ea typeface="Arial"/>
              <a:cs typeface="Arial"/>
            </a:rPr>
            <a:t>       = (Net Square Feet per Rack) Floor area in net square feet required for each storage rack, cabinet, box, etc.  Area includes a 40" wide aisle space to access rack, cabinet, box, etc. 
</a:t>
          </a:r>
          <a:r>
            <a:rPr lang="en-US" cap="none" sz="1200" b="1" i="0" u="none" baseline="0">
              <a:solidFill>
                <a:srgbClr val="000000"/>
              </a:solidFill>
              <a:latin typeface="Arial"/>
              <a:ea typeface="Arial"/>
              <a:cs typeface="Arial"/>
            </a:rPr>
            <a:t>TOTAL FLOOR AREA REQUIRED (NSF)</a:t>
          </a:r>
          <a:r>
            <a:rPr lang="en-US" cap="none" sz="1200" b="0" i="0" u="none" baseline="0">
              <a:solidFill>
                <a:srgbClr val="000000"/>
              </a:solidFill>
              <a:latin typeface="Arial"/>
              <a:ea typeface="Arial"/>
              <a:cs typeface="Arial"/>
            </a:rPr>
            <a:t>   = Floor area in net square feet required for all storage racks, cabinets, boxes, etc. for the quantities of a  particular weapon or equipment.  Value is determined by multiplying the RACKS/UNIT by the NSF/RACK.
</a:t>
          </a:r>
          <a:r>
            <a:rPr lang="en-US" cap="none" sz="1200" b="1" i="0" u="none" baseline="0">
              <a:solidFill>
                <a:srgbClr val="000000"/>
              </a:solidFill>
              <a:latin typeface="Arial"/>
              <a:ea typeface="Arial"/>
              <a:cs typeface="Arial"/>
            </a:rPr>
            <a:t>METHOD OF STORAGE</a:t>
          </a:r>
          <a:r>
            <a:rPr lang="en-US" cap="none" sz="1200" b="0" i="0" u="none" baseline="0">
              <a:solidFill>
                <a:srgbClr val="000000"/>
              </a:solidFill>
              <a:latin typeface="Arial"/>
              <a:ea typeface="Arial"/>
              <a:cs typeface="Arial"/>
            </a:rPr>
            <a:t> = Describes the typical method of storage for a particular weapon/equipment.   This was used to determine the WEAPONS PER RACK and FLOOR AREA PER RACK allowances.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152400</xdr:rowOff>
    </xdr:from>
    <xdr:to>
      <xdr:col>19</xdr:col>
      <xdr:colOff>1828800</xdr:colOff>
      <xdr:row>4</xdr:row>
      <xdr:rowOff>323850</xdr:rowOff>
    </xdr:to>
    <xdr:sp>
      <xdr:nvSpPr>
        <xdr:cNvPr id="1" name="Text Box 1"/>
        <xdr:cNvSpPr txBox="1">
          <a:spLocks noChangeArrowheads="1"/>
        </xdr:cNvSpPr>
      </xdr:nvSpPr>
      <xdr:spPr>
        <a:xfrm>
          <a:off x="190500" y="152400"/>
          <a:ext cx="13296900" cy="55816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CCN 143-45 ARMORY (M2 or SF)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Marine Corps Armory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An armory for Marine Corps units provides a humidity controlled, air conditioned, and secure space for storing and maintaining weapons assigned to personnel while in garrison.  Maximum emphasis should be directed toward consolidation of unit armories, provided such action is compatible with mission requirements, responsivementss, and accessibility. 
</a:t>
          </a:r>
          <a:r>
            <a:rPr lang="en-US" cap="none" sz="1200" b="0" i="0" u="none" baseline="0">
              <a:solidFill>
                <a:srgbClr val="000000"/>
              </a:solidFill>
              <a:latin typeface="Arial"/>
              <a:ea typeface="Arial"/>
              <a:cs typeface="Arial"/>
            </a:rPr>
            <a:t>The weapons/equipment within the armory are typically stored within cabinets, gun racks, shelving, boxes, or wall boards.  In most cases, this method of storage allows some stacking of the weapons/equipment which can reduce floor space requirements.
</a:t>
          </a:r>
          <a:r>
            <a:rPr lang="en-US" cap="none" sz="1200" b="0" i="0" u="none" baseline="0">
              <a:solidFill>
                <a:srgbClr val="000000"/>
              </a:solidFill>
              <a:latin typeface="Arial"/>
              <a:ea typeface="Arial"/>
              <a:cs typeface="Arial"/>
            </a:rPr>
            <a:t>Unit armory space requirements are determined by using the formulas in the table 143-45B.    Users may opt  to download an electronic spreadsheet version of the table or calculate by hand.
</a:t>
          </a:r>
          <a:r>
            <a:rPr lang="en-US" cap="none" sz="1200" b="0" i="0" u="none" baseline="0">
              <a:solidFill>
                <a:srgbClr val="000000"/>
              </a:solidFill>
              <a:latin typeface="Arial"/>
              <a:ea typeface="Arial"/>
              <a:cs typeface="Arial"/>
            </a:rPr>
            <a:t>TAM items not included should  be justified separately, but using a similar methodology.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Definitions: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 OF WEAPONS</a:t>
          </a:r>
          <a:r>
            <a:rPr lang="en-US" cap="none" sz="1200" b="0" i="0" u="none" baseline="0">
              <a:solidFill>
                <a:srgbClr val="000000"/>
              </a:solidFill>
              <a:latin typeface="Arial"/>
              <a:ea typeface="Arial"/>
              <a:cs typeface="Arial"/>
            </a:rPr>
            <a:t>          = Quantity of weapons or equipment (TAM #) assigned to unit as identified in the Table of Authorization (TAM).
</a:t>
          </a:r>
          <a:r>
            <a:rPr lang="en-US" cap="none" sz="1200" b="1" i="0" u="none" baseline="0">
              <a:solidFill>
                <a:srgbClr val="000000"/>
              </a:solidFill>
              <a:latin typeface="Arial"/>
              <a:ea typeface="Arial"/>
              <a:cs typeface="Arial"/>
            </a:rPr>
            <a:t>WEAPONS PER RACK ALLOWANCE</a:t>
          </a:r>
          <a:r>
            <a:rPr lang="en-US" cap="none" sz="1200" b="0" i="0" u="none" baseline="0">
              <a:solidFill>
                <a:srgbClr val="000000"/>
              </a:solidFill>
              <a:latin typeface="Arial"/>
              <a:ea typeface="Arial"/>
              <a:cs typeface="Arial"/>
            </a:rPr>
            <a:t>       = Typical storage capacity (in terms of number of weapons/equipment stored)  of a gun rack, cabinet, or box.   This is a predetermined value based on analysis of efficient storage methods.  Any  deviation from the given values requires justification.    
</a:t>
          </a:r>
          <a:r>
            <a:rPr lang="en-US" cap="none" sz="1200" b="1" i="0" u="none" baseline="0">
              <a:solidFill>
                <a:srgbClr val="000000"/>
              </a:solidFill>
              <a:latin typeface="Arial"/>
              <a:ea typeface="Arial"/>
              <a:cs typeface="Arial"/>
            </a:rPr>
            <a:t>STORAGE UNITS  =</a:t>
          </a:r>
          <a:r>
            <a:rPr lang="en-US" cap="none" sz="1200" b="0" i="0" u="none" baseline="0">
              <a:solidFill>
                <a:srgbClr val="000000"/>
              </a:solidFill>
              <a:latin typeface="Arial"/>
              <a:ea typeface="Arial"/>
              <a:cs typeface="Arial"/>
            </a:rPr>
            <a:t> Number of racks, cabinets, boxes, etc. required to store the  quantity of weapons or equipment assigned to unit.  Value is determined by dividing the NO. OF WEAPONS by the WEAPONS PER RACK.  All fractions are rounded up to the next whole number, e.g. 5.1 should be rounded to 6.
</a:t>
          </a:r>
          <a:r>
            <a:rPr lang="en-US" cap="none" sz="1200" b="1" i="0" u="none" baseline="0">
              <a:solidFill>
                <a:srgbClr val="000000"/>
              </a:solidFill>
              <a:latin typeface="Arial"/>
              <a:ea typeface="Arial"/>
              <a:cs typeface="Arial"/>
            </a:rPr>
            <a:t>SPACE ALLOWANCE - FLOOR AREA PER STORAGE UNIT</a:t>
          </a:r>
          <a:r>
            <a:rPr lang="en-US" cap="none" sz="1200" b="0" i="0" u="none" baseline="0">
              <a:solidFill>
                <a:srgbClr val="000000"/>
              </a:solidFill>
              <a:latin typeface="Arial"/>
              <a:ea typeface="Arial"/>
              <a:cs typeface="Arial"/>
            </a:rPr>
            <a:t>       = (Net Square Feet per Rack) Floor area in net square feet required for each storage rack, cabinet, box, etc.  Area includes a 40" wide aisle space to access rack, cabinet, box, etc. 
</a:t>
          </a:r>
          <a:r>
            <a:rPr lang="en-US" cap="none" sz="1200" b="1" i="0" u="none" baseline="0">
              <a:solidFill>
                <a:srgbClr val="000000"/>
              </a:solidFill>
              <a:latin typeface="Arial"/>
              <a:ea typeface="Arial"/>
              <a:cs typeface="Arial"/>
            </a:rPr>
            <a:t>TOTAL FLOOR AREA REQUIRED (NSF)</a:t>
          </a:r>
          <a:r>
            <a:rPr lang="en-US" cap="none" sz="1200" b="0" i="0" u="none" baseline="0">
              <a:solidFill>
                <a:srgbClr val="000000"/>
              </a:solidFill>
              <a:latin typeface="Arial"/>
              <a:ea typeface="Arial"/>
              <a:cs typeface="Arial"/>
            </a:rPr>
            <a:t>   = Floor area in net square feet required for all storage racks, cabinets, boxes, etc. for the quantities of a  particular weapon or equipment.  Value is determined by multiplying the RACKS/UNIT by the NSF/RACK.
</a:t>
          </a:r>
          <a:r>
            <a:rPr lang="en-US" cap="none" sz="1200" b="1" i="0" u="none" baseline="0">
              <a:solidFill>
                <a:srgbClr val="000000"/>
              </a:solidFill>
              <a:latin typeface="Arial"/>
              <a:ea typeface="Arial"/>
              <a:cs typeface="Arial"/>
            </a:rPr>
            <a:t>METHOD OF STORAGE</a:t>
          </a:r>
          <a:r>
            <a:rPr lang="en-US" cap="none" sz="1200" b="0" i="0" u="none" baseline="0">
              <a:solidFill>
                <a:srgbClr val="000000"/>
              </a:solidFill>
              <a:latin typeface="Arial"/>
              <a:ea typeface="Arial"/>
              <a:cs typeface="Arial"/>
            </a:rPr>
            <a:t> = Describes the typical method of storage for a particular weapon/equipment.   This was used to determine the WEAPONS PER RACK and FLOOR AREA PER RACK allowances.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152400</xdr:rowOff>
    </xdr:from>
    <xdr:to>
      <xdr:col>19</xdr:col>
      <xdr:colOff>1981200</xdr:colOff>
      <xdr:row>4</xdr:row>
      <xdr:rowOff>323850</xdr:rowOff>
    </xdr:to>
    <xdr:sp>
      <xdr:nvSpPr>
        <xdr:cNvPr id="1" name="Text Box 1"/>
        <xdr:cNvSpPr txBox="1">
          <a:spLocks noChangeArrowheads="1"/>
        </xdr:cNvSpPr>
      </xdr:nvSpPr>
      <xdr:spPr>
        <a:xfrm>
          <a:off x="190500" y="152400"/>
          <a:ext cx="13487400" cy="55816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CCN 143-45 ARMORY (M2 or SF)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Marine Corps Armory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An armory for Marine Corps units provides a humidity controlled, air conditioned, and secure space for storing and maintaining weapons assigned to personnel while in garrison.  Maximum emphasis should be directed toward consolidation of unit armories, provided such action is compatible with mission requirements, responsivementss, and accessibility. 
</a:t>
          </a:r>
          <a:r>
            <a:rPr lang="en-US" cap="none" sz="1200" b="0" i="0" u="none" baseline="0">
              <a:solidFill>
                <a:srgbClr val="000000"/>
              </a:solidFill>
              <a:latin typeface="Arial"/>
              <a:ea typeface="Arial"/>
              <a:cs typeface="Arial"/>
            </a:rPr>
            <a:t>The weapons/equipment within the armory are typically stored within cabinets, gun racks, shelving, boxes, or wall boards.  In most cases, this method of storage allows some stacking of the weapons/equipment which can reduce floor space requirements.
</a:t>
          </a:r>
          <a:r>
            <a:rPr lang="en-US" cap="none" sz="1200" b="0" i="0" u="none" baseline="0">
              <a:solidFill>
                <a:srgbClr val="000000"/>
              </a:solidFill>
              <a:latin typeface="Arial"/>
              <a:ea typeface="Arial"/>
              <a:cs typeface="Arial"/>
            </a:rPr>
            <a:t>Unit armory space requirements are determined by using the formulas in the table 143-45B.    Users may opt  to download an electronic spreadsheet version of the table or calculate by hand.
</a:t>
          </a:r>
          <a:r>
            <a:rPr lang="en-US" cap="none" sz="1200" b="0" i="0" u="none" baseline="0">
              <a:solidFill>
                <a:srgbClr val="000000"/>
              </a:solidFill>
              <a:latin typeface="Arial"/>
              <a:ea typeface="Arial"/>
              <a:cs typeface="Arial"/>
            </a:rPr>
            <a:t>TAM items not included should  be justified separately, but using a similar methodology.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Definitions: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 OF WEAPONS</a:t>
          </a:r>
          <a:r>
            <a:rPr lang="en-US" cap="none" sz="1200" b="0" i="0" u="none" baseline="0">
              <a:solidFill>
                <a:srgbClr val="000000"/>
              </a:solidFill>
              <a:latin typeface="Arial"/>
              <a:ea typeface="Arial"/>
              <a:cs typeface="Arial"/>
            </a:rPr>
            <a:t>          = Quantity of weapons or equipment (TAM #) assigned to unit as identified in the Table of Authorization (TAM).
</a:t>
          </a:r>
          <a:r>
            <a:rPr lang="en-US" cap="none" sz="1200" b="1" i="0" u="none" baseline="0">
              <a:solidFill>
                <a:srgbClr val="000000"/>
              </a:solidFill>
              <a:latin typeface="Arial"/>
              <a:ea typeface="Arial"/>
              <a:cs typeface="Arial"/>
            </a:rPr>
            <a:t>WEAPONS PER RACK ALLOWANCE</a:t>
          </a:r>
          <a:r>
            <a:rPr lang="en-US" cap="none" sz="1200" b="0" i="0" u="none" baseline="0">
              <a:solidFill>
                <a:srgbClr val="000000"/>
              </a:solidFill>
              <a:latin typeface="Arial"/>
              <a:ea typeface="Arial"/>
              <a:cs typeface="Arial"/>
            </a:rPr>
            <a:t>       = Typical storage capacity (in terms of number of weapons/equipment stored)  of a gun rack, cabinet, or box.   This is a predetermined value based on analysis of efficient storage methods.  Any  deviation from the given values requires justification.    
</a:t>
          </a:r>
          <a:r>
            <a:rPr lang="en-US" cap="none" sz="1200" b="1" i="0" u="none" baseline="0">
              <a:solidFill>
                <a:srgbClr val="000000"/>
              </a:solidFill>
              <a:latin typeface="Arial"/>
              <a:ea typeface="Arial"/>
              <a:cs typeface="Arial"/>
            </a:rPr>
            <a:t>STORAGE UNITS  =</a:t>
          </a:r>
          <a:r>
            <a:rPr lang="en-US" cap="none" sz="1200" b="0" i="0" u="none" baseline="0">
              <a:solidFill>
                <a:srgbClr val="000000"/>
              </a:solidFill>
              <a:latin typeface="Arial"/>
              <a:ea typeface="Arial"/>
              <a:cs typeface="Arial"/>
            </a:rPr>
            <a:t> Number of racks, cabinets, boxes, etc. required to store the  quantity of weapons or equipment assigned to unit.  Value is determined by dividing the NO. OF WEAPONS by the WEAPONS PER RACK.  All fractions are rounded up to the next whole number, e.g. 5.1 should be rounded to 6.
</a:t>
          </a:r>
          <a:r>
            <a:rPr lang="en-US" cap="none" sz="1200" b="1" i="0" u="none" baseline="0">
              <a:solidFill>
                <a:srgbClr val="000000"/>
              </a:solidFill>
              <a:latin typeface="Arial"/>
              <a:ea typeface="Arial"/>
              <a:cs typeface="Arial"/>
            </a:rPr>
            <a:t>SPACE ALLOWANCE - FLOOR AREA PER STORAGE UNIT</a:t>
          </a:r>
          <a:r>
            <a:rPr lang="en-US" cap="none" sz="1200" b="0" i="0" u="none" baseline="0">
              <a:solidFill>
                <a:srgbClr val="000000"/>
              </a:solidFill>
              <a:latin typeface="Arial"/>
              <a:ea typeface="Arial"/>
              <a:cs typeface="Arial"/>
            </a:rPr>
            <a:t>       = (Net Square Feet per Rack) Floor area in net square feet required for each storage rack, cabinet, box, etc.  Area includes a 40" wide aisle space to access rack, cabinet, box, etc. 
</a:t>
          </a:r>
          <a:r>
            <a:rPr lang="en-US" cap="none" sz="1200" b="1" i="0" u="none" baseline="0">
              <a:solidFill>
                <a:srgbClr val="000000"/>
              </a:solidFill>
              <a:latin typeface="Arial"/>
              <a:ea typeface="Arial"/>
              <a:cs typeface="Arial"/>
            </a:rPr>
            <a:t>TOTAL FLOOR AREA REQUIRED (NSF)</a:t>
          </a:r>
          <a:r>
            <a:rPr lang="en-US" cap="none" sz="1200" b="0" i="0" u="none" baseline="0">
              <a:solidFill>
                <a:srgbClr val="000000"/>
              </a:solidFill>
              <a:latin typeface="Arial"/>
              <a:ea typeface="Arial"/>
              <a:cs typeface="Arial"/>
            </a:rPr>
            <a:t>   = Floor area in net square feet required for all storage racks, cabinets, boxes, etc. for the quantities of a  particular weapon or equipment.  Value is determined by multiplying the RACKS/UNIT by the NSF/RACK.
</a:t>
          </a:r>
          <a:r>
            <a:rPr lang="en-US" cap="none" sz="1200" b="1" i="0" u="none" baseline="0">
              <a:solidFill>
                <a:srgbClr val="000000"/>
              </a:solidFill>
              <a:latin typeface="Arial"/>
              <a:ea typeface="Arial"/>
              <a:cs typeface="Arial"/>
            </a:rPr>
            <a:t>METHOD OF STORAGE</a:t>
          </a:r>
          <a:r>
            <a:rPr lang="en-US" cap="none" sz="1200" b="0" i="0" u="none" baseline="0">
              <a:solidFill>
                <a:srgbClr val="000000"/>
              </a:solidFill>
              <a:latin typeface="Arial"/>
              <a:ea typeface="Arial"/>
              <a:cs typeface="Arial"/>
            </a:rPr>
            <a:t> = Describes the typical method of storage for a particular weapon/equipment.   This was used to determine the WEAPONS PER RACK and FLOOR AREA PER RACK allowances.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B38" sqref="B38"/>
    </sheetView>
  </sheetViews>
  <sheetFormatPr defaultColWidth="9.140625" defaultRowHeight="12.75"/>
  <sheetData/>
  <sheetProtection/>
  <printOptions/>
  <pageMargins left="0.75" right="0.75" top="1" bottom="1" header="0.5" footer="0.5"/>
  <pageSetup fitToHeight="1" fitToWidth="1" horizontalDpi="600" verticalDpi="600" orientation="portrait" scale="83" r:id="rId2"/>
  <drawing r:id="rId1"/>
</worksheet>
</file>

<file path=xl/worksheets/sheet10.xml><?xml version="1.0" encoding="utf-8"?>
<worksheet xmlns="http://schemas.openxmlformats.org/spreadsheetml/2006/main" xmlns:r="http://schemas.openxmlformats.org/officeDocument/2006/relationships">
  <dimension ref="A1:F56"/>
  <sheetViews>
    <sheetView zoomScalePageLayoutView="0" workbookViewId="0" topLeftCell="A16">
      <selection activeCell="C45" sqref="C45"/>
    </sheetView>
  </sheetViews>
  <sheetFormatPr defaultColWidth="9.140625" defaultRowHeight="12.75"/>
  <cols>
    <col min="1" max="1" width="33.421875" style="0" customWidth="1"/>
    <col min="2" max="2" width="10.28125" style="0" customWidth="1"/>
    <col min="3" max="3" width="10.57421875" style="0" customWidth="1"/>
    <col min="4" max="4" width="9.421875" style="0" customWidth="1"/>
    <col min="6" max="6" width="30.00390625" style="0" customWidth="1"/>
  </cols>
  <sheetData>
    <row r="1" spans="1:4" ht="15.75">
      <c r="A1" s="33" t="s">
        <v>78</v>
      </c>
      <c r="B1" s="47" t="str">
        <f>'HQ Regt. Input'!C6</f>
        <v>HQ Reg.</v>
      </c>
      <c r="C1" s="27"/>
      <c r="D1" s="27"/>
    </row>
    <row r="2" spans="1:5" ht="56.25" customHeight="1">
      <c r="A2" s="26" t="s">
        <v>74</v>
      </c>
      <c r="B2" s="30" t="s">
        <v>75</v>
      </c>
      <c r="C2" s="31" t="s">
        <v>76</v>
      </c>
      <c r="D2" s="31" t="s">
        <v>77</v>
      </c>
      <c r="E2" s="31" t="s">
        <v>27</v>
      </c>
    </row>
    <row r="3" spans="1:5" ht="12.75">
      <c r="A3" t="s">
        <v>342</v>
      </c>
      <c r="B3" s="48">
        <f>ROUNDUP('HQ Regt. Input'!G10+'HQ Regt. Input'!G11+'HQ Regt. Input'!G14+'HQ Regt. Input'!G15+'HQ Regt. Input'!G16+'HQ Regt. Input'!G17+'HQ Regt. Input'!G19+'HQ Regt. Input'!G20+'HQ Regt. Input'!G23+'HQ Regt. Input'!G28+'HQ Regt. Input'!G37+'HQ Regt. Input'!G40+'HQ Regt. Input'!G41+'HQ Regt. Input'!G43+'HQ Regt. Input'!G45+'HQ Regt. Input'!G46+'HQ Regt. Input'!G47+'HQ Regt. Input'!G52+'HQ Regt. Input'!G53+'HQ Regt. Input'!G54+'HQ Regt. Input'!G69+'HQ Regt. Input'!G70+'HQ Regt. Input'!G71+'HQ Regt. Input'!G79+'HQ Regt. Input'!G80+'HQ Regt. Input'!G81+'HQ Regt. Input'!G82+'HQ Regt. Input'!G83+'HQ Regt. Input'!G84+'HQ Regt. Input'!G103+'HQ Regt. Input'!G105+'HQ Regt. Input'!G107+'HQ Regt. Input'!G108+'HQ Regt. Input'!G109+'HQ Regt. Input'!G110+'HQ Regt. Input'!G111+'HQ Regt. Input'!G112+'HQ Regt. Input'!G118+'HQ Regt. Input'!G119+'HQ Regt. Input'!G121+'HQ Regt. Input'!G122+'HQ Regt. Input'!G132+'HQ Regt. Input'!G133+'HQ Regt. Input'!G135+'HQ Regt. Input'!G141,0)</f>
        <v>0</v>
      </c>
      <c r="C3" s="48">
        <f>ROUNDUP(B3,0)</f>
        <v>0</v>
      </c>
      <c r="D3" s="136">
        <v>13.4</v>
      </c>
      <c r="E3">
        <f aca="true" t="shared" si="0" ref="E3:E19">C3*D3</f>
        <v>0</v>
      </c>
    </row>
    <row r="4" spans="1:6" ht="12.75">
      <c r="A4" t="s">
        <v>343</v>
      </c>
      <c r="B4" s="48">
        <f>ROUNDUP('HQ Regt. Input'!G12+'HQ Regt. Input'!G49+'HQ Regt. Input'!G51+'HQ Regt. Input'!G72+'HQ Regt. Input'!G73+'HQ Regt. Input'!G75+'HQ Regt. Input'!G76+'HQ Regt. Input'!G77+'HQ Regt. Input'!G92+'HQ Regt. Input'!G98+'HQ Regt. Input'!G113+'HQ Regt. Input'!G129+'HQ Regt. Input'!G130+'HQ Regt. Input'!G131,0)</f>
        <v>0</v>
      </c>
      <c r="C4" s="48">
        <f>ROUNDUP(B4,0)</f>
        <v>0</v>
      </c>
      <c r="D4" s="136">
        <v>13.4</v>
      </c>
      <c r="E4">
        <f t="shared" si="0"/>
        <v>0</v>
      </c>
      <c r="F4" t="s">
        <v>309</v>
      </c>
    </row>
    <row r="5" spans="1:5" ht="12.75">
      <c r="A5" t="s">
        <v>344</v>
      </c>
      <c r="B5" s="29">
        <f>ROUNDUP('HQ Regt. Input'!C93/10,0)</f>
        <v>0</v>
      </c>
      <c r="C5" s="48">
        <f>'HQ Regt. Input'!G93</f>
        <v>0</v>
      </c>
      <c r="D5" s="136">
        <v>13.4</v>
      </c>
      <c r="E5">
        <f t="shared" si="0"/>
        <v>0</v>
      </c>
    </row>
    <row r="6" spans="1:5" ht="12.75">
      <c r="A6" t="s">
        <v>379</v>
      </c>
      <c r="B6" s="29">
        <f>ROUNDUP('HQ Regt. Input'!C94/10,0)</f>
        <v>0</v>
      </c>
      <c r="C6" s="48">
        <f>'HQ Regt. Input'!G94</f>
        <v>0</v>
      </c>
      <c r="D6" s="136">
        <v>13.4</v>
      </c>
      <c r="E6">
        <f>C6*D6</f>
        <v>0</v>
      </c>
    </row>
    <row r="7" spans="1:5" ht="12.75">
      <c r="A7" t="s">
        <v>345</v>
      </c>
      <c r="B7" s="29">
        <f>ROUNDUP('HQ Regt. Input'!C38/10,0)</f>
        <v>0</v>
      </c>
      <c r="C7" s="48">
        <f>'HQ Regt. Input'!G38</f>
        <v>0</v>
      </c>
      <c r="D7" s="136">
        <v>13.4</v>
      </c>
      <c r="E7">
        <f t="shared" si="0"/>
        <v>0</v>
      </c>
    </row>
    <row r="8" spans="1:5" ht="12.75">
      <c r="A8" t="s">
        <v>346</v>
      </c>
      <c r="B8" s="29">
        <f>ROUNDUP('HQ Regt. Input'!C21/5,0)</f>
        <v>0</v>
      </c>
      <c r="C8" s="48">
        <f>'HQ Regt. Input'!G21</f>
        <v>0</v>
      </c>
      <c r="D8" s="136">
        <v>13.4</v>
      </c>
      <c r="E8">
        <f t="shared" si="0"/>
        <v>0</v>
      </c>
    </row>
    <row r="9" spans="1:5" ht="12.75">
      <c r="A9" t="s">
        <v>347</v>
      </c>
      <c r="B9" s="29">
        <f>ROUNDUP('HQ Regt. Input'!C55/9,0)</f>
        <v>0</v>
      </c>
      <c r="C9" s="48">
        <f>'HQ Regt. Input'!G55</f>
        <v>0</v>
      </c>
      <c r="D9" s="136">
        <v>13.4</v>
      </c>
      <c r="E9">
        <f t="shared" si="0"/>
        <v>0</v>
      </c>
    </row>
    <row r="10" spans="1:5" ht="12.75">
      <c r="A10" t="s">
        <v>348</v>
      </c>
      <c r="B10" s="29">
        <f>ROUNDUP('HQ Regt. Input'!C57/8,0)</f>
        <v>0</v>
      </c>
      <c r="C10" s="48">
        <f>'HQ Regt. Input'!G57</f>
        <v>0</v>
      </c>
      <c r="D10" s="136">
        <v>13.4</v>
      </c>
      <c r="E10">
        <f t="shared" si="0"/>
        <v>0</v>
      </c>
    </row>
    <row r="11" spans="1:5" ht="12.75">
      <c r="A11" t="s">
        <v>349</v>
      </c>
      <c r="B11" s="29">
        <f>ROUNDUP('HQ Regt. Input'!C61/4,0)</f>
        <v>0</v>
      </c>
      <c r="C11" s="48">
        <f>'HQ Regt. Input'!G61</f>
        <v>0</v>
      </c>
      <c r="D11" s="136">
        <v>13.4</v>
      </c>
      <c r="E11">
        <f t="shared" si="0"/>
        <v>0</v>
      </c>
    </row>
    <row r="12" spans="1:5" ht="12.75">
      <c r="A12" t="s">
        <v>350</v>
      </c>
      <c r="B12" s="29">
        <f>ROUNDUP('HQ Regt. Input'!C62/4,0)</f>
        <v>0</v>
      </c>
      <c r="C12" s="48">
        <f>'HQ Regt. Input'!G62</f>
        <v>0</v>
      </c>
      <c r="D12" s="136">
        <v>13.4</v>
      </c>
      <c r="E12">
        <f t="shared" si="0"/>
        <v>0</v>
      </c>
    </row>
    <row r="13" spans="1:5" ht="12.75">
      <c r="A13" t="s">
        <v>351</v>
      </c>
      <c r="B13" s="29">
        <f>ROUNDUP('HQ Regt. Input'!C59/9,0)</f>
        <v>0</v>
      </c>
      <c r="C13" s="48">
        <f>'HQ Regt. Input'!G59</f>
        <v>0</v>
      </c>
      <c r="D13" s="136">
        <v>13.4</v>
      </c>
      <c r="E13">
        <f t="shared" si="0"/>
        <v>0</v>
      </c>
    </row>
    <row r="14" spans="1:5" ht="12.75">
      <c r="A14" t="s">
        <v>352</v>
      </c>
      <c r="B14" s="29">
        <f>ROUNDUP('HQ Regt. Input'!C63/5,0)</f>
        <v>0</v>
      </c>
      <c r="C14" s="48">
        <f>'HQ Regt. Input'!G63</f>
        <v>0</v>
      </c>
      <c r="D14" s="136">
        <v>13.4</v>
      </c>
      <c r="E14">
        <f t="shared" si="0"/>
        <v>0</v>
      </c>
    </row>
    <row r="15" spans="1:5" ht="12.75">
      <c r="A15" t="s">
        <v>353</v>
      </c>
      <c r="B15" s="29">
        <f>ROUNDUP('HQ Regt. Input'!C95/10,0)</f>
        <v>0</v>
      </c>
      <c r="C15" s="48">
        <f>'HQ Regt. Input'!G95</f>
        <v>0</v>
      </c>
      <c r="D15" s="136">
        <v>13.4</v>
      </c>
      <c r="E15">
        <f t="shared" si="0"/>
        <v>0</v>
      </c>
    </row>
    <row r="16" spans="1:5" ht="12.75">
      <c r="A16" t="s">
        <v>66</v>
      </c>
      <c r="B16" s="29">
        <f>ROUNDUP('HQ Regt. Input'!C96/8,0)</f>
        <v>0</v>
      </c>
      <c r="C16" s="48">
        <f>'HQ Regt. Input'!G96</f>
        <v>0</v>
      </c>
      <c r="D16" s="136">
        <v>21</v>
      </c>
      <c r="E16">
        <f t="shared" si="0"/>
        <v>0</v>
      </c>
    </row>
    <row r="17" spans="1:5" ht="12.75">
      <c r="A17" t="s">
        <v>354</v>
      </c>
      <c r="B17" s="29">
        <f>ROUNDUP('HQ Regt. Input'!C100/10,0)</f>
        <v>0</v>
      </c>
      <c r="C17" s="48">
        <f>'HQ Regt. Input'!G100</f>
        <v>0</v>
      </c>
      <c r="D17" s="136">
        <v>13.4</v>
      </c>
      <c r="E17">
        <f t="shared" si="0"/>
        <v>0</v>
      </c>
    </row>
    <row r="18" spans="1:5" ht="12.75">
      <c r="A18" t="s">
        <v>355</v>
      </c>
      <c r="B18" s="29">
        <f>ROUNDUP('HQ Regt. Input'!C101/10,0)</f>
        <v>0</v>
      </c>
      <c r="C18" s="48">
        <f>'HQ Regt. Input'!G101</f>
        <v>0</v>
      </c>
      <c r="D18" s="136">
        <v>13.4</v>
      </c>
      <c r="E18">
        <f t="shared" si="0"/>
        <v>0</v>
      </c>
    </row>
    <row r="19" spans="1:5" ht="12.75">
      <c r="A19" t="s">
        <v>354</v>
      </c>
      <c r="B19" s="29">
        <f>ROUNDUP('HQ Regt. Input'!C102/10,0)</f>
        <v>0</v>
      </c>
      <c r="C19" s="48">
        <f>'HQ Regt. Input'!G102</f>
        <v>0</v>
      </c>
      <c r="D19" s="136">
        <v>13.4</v>
      </c>
      <c r="E19">
        <f t="shared" si="0"/>
        <v>0</v>
      </c>
    </row>
    <row r="20" ht="12.75">
      <c r="D20" s="136"/>
    </row>
    <row r="21" spans="1:5" ht="12.75">
      <c r="A21" s="26" t="s">
        <v>82</v>
      </c>
      <c r="B21" s="27">
        <f>SUM(B3:B20)</f>
        <v>0</v>
      </c>
      <c r="C21" s="82">
        <f>SUM(C3:C20)</f>
        <v>0</v>
      </c>
      <c r="D21" s="135"/>
      <c r="E21" s="121">
        <f>SUM(E3:E17)</f>
        <v>0</v>
      </c>
    </row>
    <row r="22" ht="12.75">
      <c r="D22" s="136"/>
    </row>
    <row r="23" spans="1:4" ht="12.75">
      <c r="A23" s="32" t="s">
        <v>67</v>
      </c>
      <c r="B23" s="27"/>
      <c r="D23" s="136"/>
    </row>
    <row r="24" spans="1:5" ht="12.75">
      <c r="A24" t="s">
        <v>68</v>
      </c>
      <c r="B24" s="48">
        <f>ROUNDUP('HQ Regt. Input'!G39,0)</f>
        <v>0</v>
      </c>
      <c r="D24" s="136">
        <v>18</v>
      </c>
      <c r="E24">
        <f aca="true" t="shared" si="1" ref="E24:E42">B24*D24</f>
        <v>0</v>
      </c>
    </row>
    <row r="25" spans="1:5" ht="12.75">
      <c r="A25" t="s">
        <v>69</v>
      </c>
      <c r="B25" s="48">
        <f>ROUNDUP('HQ Regt. Input'!G67,0)</f>
        <v>0</v>
      </c>
      <c r="D25" s="136">
        <v>22</v>
      </c>
      <c r="E25">
        <f t="shared" si="1"/>
        <v>0</v>
      </c>
    </row>
    <row r="26" spans="1:5" ht="12.75">
      <c r="A26" t="s">
        <v>389</v>
      </c>
      <c r="B26" s="48">
        <f>ROUNDUP('HQ Regt. Input'!G26,0)</f>
        <v>0</v>
      </c>
      <c r="D26" s="136">
        <v>9.5</v>
      </c>
      <c r="E26">
        <f t="shared" si="1"/>
        <v>0</v>
      </c>
    </row>
    <row r="27" spans="1:5" ht="12.75">
      <c r="A27" t="s">
        <v>402</v>
      </c>
      <c r="B27" s="48">
        <f>ROUNDUP('HQ Regt. Input'!G65,0)</f>
        <v>0</v>
      </c>
      <c r="D27" s="136">
        <v>12.5</v>
      </c>
      <c r="E27">
        <f t="shared" si="1"/>
        <v>0</v>
      </c>
    </row>
    <row r="28" spans="1:5" ht="12.75">
      <c r="A28" t="s">
        <v>400</v>
      </c>
      <c r="B28" s="48">
        <f>ROUNDUP('HQ Regt. Input'!G120,0)</f>
        <v>0</v>
      </c>
      <c r="D28" s="136">
        <v>13.4</v>
      </c>
      <c r="E28">
        <f t="shared" si="1"/>
        <v>0</v>
      </c>
    </row>
    <row r="29" spans="1:5" ht="12.75">
      <c r="A29" t="s">
        <v>401</v>
      </c>
      <c r="B29" s="48">
        <f>ROUNDUP('HQ Regt. Input'!G68,0)</f>
        <v>0</v>
      </c>
      <c r="D29" s="136">
        <v>12.5</v>
      </c>
      <c r="E29">
        <f t="shared" si="1"/>
        <v>0</v>
      </c>
    </row>
    <row r="30" spans="1:5" ht="12.75">
      <c r="A30" t="s">
        <v>403</v>
      </c>
      <c r="B30" s="48">
        <f>ROUNDUP('HQ Regt. Input'!G66,0)</f>
        <v>0</v>
      </c>
      <c r="D30" s="136">
        <v>12.5</v>
      </c>
      <c r="E30">
        <f t="shared" si="1"/>
        <v>0</v>
      </c>
    </row>
    <row r="31" spans="1:5" ht="12.75">
      <c r="A31" t="s">
        <v>65</v>
      </c>
      <c r="B31" s="48">
        <f>ROUNDUP('HQ Regt. Input'!G42,0)</f>
        <v>0</v>
      </c>
      <c r="D31" s="136">
        <v>16.6</v>
      </c>
      <c r="E31">
        <f t="shared" si="1"/>
        <v>0</v>
      </c>
    </row>
    <row r="32" spans="1:5" ht="12.75">
      <c r="A32" t="s">
        <v>70</v>
      </c>
      <c r="B32" s="48">
        <f>ROUNDUP('HQ Regt. Input'!G78,0)</f>
        <v>0</v>
      </c>
      <c r="D32" s="136">
        <v>33</v>
      </c>
      <c r="E32">
        <f t="shared" si="1"/>
        <v>0</v>
      </c>
    </row>
    <row r="33" spans="1:5" ht="12.75">
      <c r="A33" t="s">
        <v>71</v>
      </c>
      <c r="B33" s="48">
        <f>ROUNDUP('HQ Regt. Input'!G97,0)</f>
        <v>0</v>
      </c>
      <c r="D33" s="136">
        <v>24.9</v>
      </c>
      <c r="E33">
        <f t="shared" si="1"/>
        <v>0</v>
      </c>
    </row>
    <row r="34" spans="1:5" ht="12.75">
      <c r="A34" t="s">
        <v>337</v>
      </c>
      <c r="B34" s="48">
        <f>ROUNDUP('HQ Regt. Input'!G22,0)</f>
        <v>0</v>
      </c>
      <c r="D34" s="136">
        <v>17.3</v>
      </c>
      <c r="E34">
        <f t="shared" si="1"/>
        <v>0</v>
      </c>
    </row>
    <row r="35" spans="1:5" ht="12.75">
      <c r="A35" t="s">
        <v>331</v>
      </c>
      <c r="B35" s="48">
        <f>ROUNDUP('HQ Regt. Input'!G50,0)</f>
        <v>0</v>
      </c>
      <c r="D35" s="136">
        <v>18</v>
      </c>
      <c r="E35">
        <f t="shared" si="1"/>
        <v>0</v>
      </c>
    </row>
    <row r="36" spans="1:5" ht="12.75">
      <c r="A36" t="s">
        <v>335</v>
      </c>
      <c r="B36" s="48">
        <f>ROUNDUP('HQ Regt. Input'!G29,0)</f>
        <v>0</v>
      </c>
      <c r="D36" s="136">
        <v>20.1</v>
      </c>
      <c r="E36">
        <f t="shared" si="1"/>
        <v>0</v>
      </c>
    </row>
    <row r="37" spans="1:5" ht="12.75">
      <c r="A37" t="s">
        <v>72</v>
      </c>
      <c r="B37" s="48">
        <f>ROUNDUP('HQ Regt. Input'!G134,0)</f>
        <v>0</v>
      </c>
      <c r="C37" t="s">
        <v>309</v>
      </c>
      <c r="D37" s="136">
        <v>15.9</v>
      </c>
      <c r="E37">
        <f t="shared" si="1"/>
        <v>0</v>
      </c>
    </row>
    <row r="38" spans="1:5" ht="12.75">
      <c r="A38" t="s">
        <v>73</v>
      </c>
      <c r="B38" s="48">
        <f>ROUNDUP('HQ Regt. Input'!G139,0)</f>
        <v>0</v>
      </c>
      <c r="D38" s="136">
        <v>20</v>
      </c>
      <c r="E38">
        <f t="shared" si="1"/>
        <v>0</v>
      </c>
    </row>
    <row r="39" spans="1:5" ht="12.75">
      <c r="A39" t="s">
        <v>364</v>
      </c>
      <c r="B39" s="48">
        <f>ROUNDUP('HQ Regt. Input'!G74,0)</f>
        <v>0</v>
      </c>
      <c r="C39" s="29"/>
      <c r="D39" s="136">
        <v>7.4</v>
      </c>
      <c r="E39">
        <f t="shared" si="1"/>
        <v>0</v>
      </c>
    </row>
    <row r="40" spans="1:5" ht="12.75">
      <c r="A40" t="s">
        <v>384</v>
      </c>
      <c r="B40" s="48">
        <f>ROUNDUP('HQ Regt. Input'!G87,0)</f>
        <v>0</v>
      </c>
      <c r="C40" s="29"/>
      <c r="D40" s="136">
        <v>5.7</v>
      </c>
      <c r="E40">
        <f t="shared" si="1"/>
        <v>0</v>
      </c>
    </row>
    <row r="41" spans="1:5" ht="12.75">
      <c r="A41" t="s">
        <v>386</v>
      </c>
      <c r="B41" s="48">
        <f>ROUNDUP('HQ Regt. Input'!G91,0)</f>
        <v>0</v>
      </c>
      <c r="C41" s="29"/>
      <c r="D41" s="136">
        <v>22.5</v>
      </c>
      <c r="E41">
        <f t="shared" si="1"/>
        <v>0</v>
      </c>
    </row>
    <row r="42" spans="1:5" ht="12.75">
      <c r="A42" t="s">
        <v>388</v>
      </c>
      <c r="B42" s="48">
        <f>ROUNDUP('HQ Regt. Input'!G142,0)</f>
        <v>0</v>
      </c>
      <c r="C42" s="29"/>
      <c r="D42" s="136">
        <v>11</v>
      </c>
      <c r="E42">
        <f t="shared" si="1"/>
        <v>0</v>
      </c>
    </row>
    <row r="43" spans="2:4" ht="12.75">
      <c r="B43" s="29"/>
      <c r="D43" s="136"/>
    </row>
    <row r="44" spans="1:5" ht="12.75">
      <c r="A44" s="26" t="s">
        <v>82</v>
      </c>
      <c r="B44" s="27">
        <f>SUM(B24:B43)</f>
        <v>0</v>
      </c>
      <c r="C44" s="26"/>
      <c r="D44" s="135"/>
      <c r="E44" s="121">
        <f>SUM(E24:E42)</f>
        <v>0</v>
      </c>
    </row>
    <row r="47" spans="1:4" ht="12.75">
      <c r="A47" s="26" t="s">
        <v>84</v>
      </c>
      <c r="B47" s="29"/>
      <c r="D47" s="136"/>
    </row>
    <row r="48" spans="1:5" ht="25.5">
      <c r="A48" s="30" t="s">
        <v>79</v>
      </c>
      <c r="B48" s="29" t="s">
        <v>81</v>
      </c>
      <c r="D48" s="136"/>
      <c r="E48">
        <v>90</v>
      </c>
    </row>
    <row r="49" spans="1:5" ht="12.75">
      <c r="A49" s="30" t="s">
        <v>341</v>
      </c>
      <c r="B49" s="29" t="s">
        <v>81</v>
      </c>
      <c r="D49" s="136"/>
      <c r="E49">
        <v>13.4</v>
      </c>
    </row>
    <row r="50" spans="1:5" ht="25.5">
      <c r="A50" s="30" t="s">
        <v>340</v>
      </c>
      <c r="B50" s="29" t="s">
        <v>81</v>
      </c>
      <c r="D50" s="136"/>
      <c r="E50">
        <v>14.3</v>
      </c>
    </row>
    <row r="51" spans="1:5" ht="12.75">
      <c r="A51" s="30" t="s">
        <v>339</v>
      </c>
      <c r="B51" s="29" t="s">
        <v>81</v>
      </c>
      <c r="D51" s="136"/>
      <c r="E51">
        <v>6</v>
      </c>
    </row>
    <row r="52" spans="1:5" ht="12.75">
      <c r="A52" s="30" t="s">
        <v>338</v>
      </c>
      <c r="B52" s="29" t="s">
        <v>81</v>
      </c>
      <c r="D52" s="136"/>
      <c r="E52">
        <v>10.5</v>
      </c>
    </row>
    <row r="53" spans="1:5" ht="25.5">
      <c r="A53" s="30" t="s">
        <v>80</v>
      </c>
      <c r="B53" s="67"/>
      <c r="D53" s="136">
        <v>105</v>
      </c>
      <c r="E53">
        <f>B53*D53</f>
        <v>0</v>
      </c>
    </row>
    <row r="54" spans="1:5" ht="12.75">
      <c r="A54" s="30" t="s">
        <v>382</v>
      </c>
      <c r="B54" s="67"/>
      <c r="D54" s="136">
        <v>14.3</v>
      </c>
      <c r="E54">
        <f>B54*D54</f>
        <v>0</v>
      </c>
    </row>
    <row r="55" spans="1:5" ht="12.75">
      <c r="A55" s="65"/>
      <c r="B55" s="66"/>
      <c r="C55" s="65"/>
      <c r="D55" s="137"/>
      <c r="E55" s="65"/>
    </row>
    <row r="56" spans="1:5" ht="12.75">
      <c r="A56" s="26" t="s">
        <v>83</v>
      </c>
      <c r="B56" s="26"/>
      <c r="C56" s="26"/>
      <c r="D56" s="135"/>
      <c r="E56" s="35">
        <f>ROUNDUP(SUM(E48:E55,E44,E21),0)</f>
        <v>135</v>
      </c>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56"/>
  <sheetViews>
    <sheetView zoomScalePageLayoutView="0" workbookViewId="0" topLeftCell="A27">
      <selection activeCell="B21" sqref="B21"/>
    </sheetView>
  </sheetViews>
  <sheetFormatPr defaultColWidth="9.140625" defaultRowHeight="12.75"/>
  <cols>
    <col min="1" max="1" width="33.421875" style="0" customWidth="1"/>
    <col min="2" max="2" width="10.28125" style="0" customWidth="1"/>
    <col min="3" max="3" width="10.57421875" style="0" customWidth="1"/>
    <col min="4" max="4" width="9.421875" style="0" customWidth="1"/>
    <col min="6" max="6" width="30.00390625" style="0" customWidth="1"/>
  </cols>
  <sheetData>
    <row r="1" spans="1:4" ht="15.75">
      <c r="A1" s="33" t="s">
        <v>78</v>
      </c>
      <c r="B1" s="47" t="s">
        <v>90</v>
      </c>
      <c r="C1" s="27"/>
      <c r="D1" s="27"/>
    </row>
    <row r="2" spans="1:5" ht="56.25" customHeight="1">
      <c r="A2" s="26" t="s">
        <v>74</v>
      </c>
      <c r="B2" s="30" t="s">
        <v>75</v>
      </c>
      <c r="C2" s="31" t="s">
        <v>76</v>
      </c>
      <c r="D2" s="31" t="s">
        <v>77</v>
      </c>
      <c r="E2" s="31" t="s">
        <v>27</v>
      </c>
    </row>
    <row r="3" spans="1:4" ht="12.75">
      <c r="A3" t="s">
        <v>342</v>
      </c>
      <c r="B3" s="48" t="s">
        <v>85</v>
      </c>
      <c r="C3" s="48"/>
      <c r="D3" s="136">
        <v>13.4</v>
      </c>
    </row>
    <row r="4" spans="1:4" ht="12.75">
      <c r="A4" t="s">
        <v>343</v>
      </c>
      <c r="B4" s="48" t="s">
        <v>85</v>
      </c>
      <c r="C4" s="48" t="s">
        <v>85</v>
      </c>
      <c r="D4" s="136">
        <v>13.4</v>
      </c>
    </row>
    <row r="5" spans="1:4" ht="12.75">
      <c r="A5" t="s">
        <v>344</v>
      </c>
      <c r="B5" s="48" t="s">
        <v>85</v>
      </c>
      <c r="C5" s="48" t="s">
        <v>85</v>
      </c>
      <c r="D5" s="136">
        <v>13.4</v>
      </c>
    </row>
    <row r="6" spans="1:4" ht="12.75">
      <c r="A6" t="s">
        <v>379</v>
      </c>
      <c r="B6" s="48" t="s">
        <v>85</v>
      </c>
      <c r="C6" s="48" t="s">
        <v>85</v>
      </c>
      <c r="D6" s="136">
        <v>13.4</v>
      </c>
    </row>
    <row r="7" spans="1:4" ht="12.75">
      <c r="A7" t="s">
        <v>345</v>
      </c>
      <c r="B7" s="48" t="s">
        <v>85</v>
      </c>
      <c r="C7" s="48" t="s">
        <v>85</v>
      </c>
      <c r="D7" s="136">
        <v>13.4</v>
      </c>
    </row>
    <row r="8" spans="1:4" ht="12.75">
      <c r="A8" t="s">
        <v>346</v>
      </c>
      <c r="B8" s="48" t="s">
        <v>85</v>
      </c>
      <c r="C8" s="48" t="s">
        <v>85</v>
      </c>
      <c r="D8" s="136">
        <v>13.4</v>
      </c>
    </row>
    <row r="9" spans="1:4" ht="12.75">
      <c r="A9" t="s">
        <v>347</v>
      </c>
      <c r="B9" s="48" t="s">
        <v>85</v>
      </c>
      <c r="C9" s="48" t="s">
        <v>85</v>
      </c>
      <c r="D9" s="136">
        <v>13.4</v>
      </c>
    </row>
    <row r="10" spans="1:4" ht="12.75">
      <c r="A10" t="s">
        <v>348</v>
      </c>
      <c r="B10" s="48" t="s">
        <v>85</v>
      </c>
      <c r="C10" s="48" t="s">
        <v>85</v>
      </c>
      <c r="D10" s="136">
        <v>13.4</v>
      </c>
    </row>
    <row r="11" spans="1:4" ht="12.75">
      <c r="A11" t="s">
        <v>349</v>
      </c>
      <c r="B11" s="48" t="s">
        <v>85</v>
      </c>
      <c r="C11" s="48" t="s">
        <v>85</v>
      </c>
      <c r="D11" s="136">
        <v>13.4</v>
      </c>
    </row>
    <row r="12" spans="1:4" ht="12.75">
      <c r="A12" t="s">
        <v>350</v>
      </c>
      <c r="B12" s="48" t="s">
        <v>85</v>
      </c>
      <c r="C12" s="48" t="s">
        <v>85</v>
      </c>
      <c r="D12" s="136">
        <v>13.4</v>
      </c>
    </row>
    <row r="13" spans="1:4" ht="12.75">
      <c r="A13" t="s">
        <v>351</v>
      </c>
      <c r="B13" s="48" t="s">
        <v>85</v>
      </c>
      <c r="C13" s="48" t="s">
        <v>85</v>
      </c>
      <c r="D13" s="136">
        <v>13.4</v>
      </c>
    </row>
    <row r="14" spans="1:4" ht="12.75">
      <c r="A14" t="s">
        <v>352</v>
      </c>
      <c r="B14" s="48" t="s">
        <v>85</v>
      </c>
      <c r="C14" s="48" t="s">
        <v>85</v>
      </c>
      <c r="D14" s="136">
        <v>13.4</v>
      </c>
    </row>
    <row r="15" spans="1:4" ht="12.75">
      <c r="A15" t="s">
        <v>353</v>
      </c>
      <c r="B15" s="48" t="s">
        <v>85</v>
      </c>
      <c r="C15" s="48" t="s">
        <v>85</v>
      </c>
      <c r="D15" s="136">
        <v>13.4</v>
      </c>
    </row>
    <row r="16" spans="1:4" ht="12.75">
      <c r="A16" t="s">
        <v>66</v>
      </c>
      <c r="B16" s="48" t="s">
        <v>85</v>
      </c>
      <c r="C16" s="48" t="s">
        <v>85</v>
      </c>
      <c r="D16" s="136">
        <v>21</v>
      </c>
    </row>
    <row r="17" spans="1:4" ht="12.75">
      <c r="A17" t="s">
        <v>354</v>
      </c>
      <c r="B17" s="48" t="s">
        <v>85</v>
      </c>
      <c r="C17" s="48" t="s">
        <v>85</v>
      </c>
      <c r="D17" s="136">
        <v>13.4</v>
      </c>
    </row>
    <row r="18" spans="1:4" ht="12.75">
      <c r="A18" t="s">
        <v>355</v>
      </c>
      <c r="B18" s="48" t="s">
        <v>85</v>
      </c>
      <c r="C18" s="48" t="s">
        <v>85</v>
      </c>
      <c r="D18" s="136">
        <v>13.4</v>
      </c>
    </row>
    <row r="19" spans="1:4" ht="12.75">
      <c r="A19" t="s">
        <v>354</v>
      </c>
      <c r="B19" s="48" t="s">
        <v>85</v>
      </c>
      <c r="C19" s="48" t="s">
        <v>85</v>
      </c>
      <c r="D19" s="136">
        <v>13.4</v>
      </c>
    </row>
    <row r="20" ht="12.75">
      <c r="D20" s="136"/>
    </row>
    <row r="21" spans="1:5" ht="12.75">
      <c r="A21" s="26" t="s">
        <v>82</v>
      </c>
      <c r="B21" s="27"/>
      <c r="C21" s="82"/>
      <c r="D21" s="135"/>
      <c r="E21" s="121"/>
    </row>
    <row r="22" ht="12.75">
      <c r="D22" s="136"/>
    </row>
    <row r="23" spans="1:4" ht="12.75">
      <c r="A23" s="32" t="s">
        <v>67</v>
      </c>
      <c r="B23" s="27"/>
      <c r="D23" s="136"/>
    </row>
    <row r="24" spans="1:4" ht="12.75">
      <c r="A24" t="s">
        <v>68</v>
      </c>
      <c r="B24" s="48" t="s">
        <v>85</v>
      </c>
      <c r="C24" s="48" t="s">
        <v>85</v>
      </c>
      <c r="D24" s="136">
        <v>18</v>
      </c>
    </row>
    <row r="25" spans="1:4" ht="12.75">
      <c r="A25" t="s">
        <v>69</v>
      </c>
      <c r="B25" s="48" t="s">
        <v>85</v>
      </c>
      <c r="C25" s="48" t="s">
        <v>85</v>
      </c>
      <c r="D25" s="136">
        <v>22</v>
      </c>
    </row>
    <row r="26" spans="1:4" ht="12.75">
      <c r="A26" t="s">
        <v>389</v>
      </c>
      <c r="B26" s="48" t="s">
        <v>85</v>
      </c>
      <c r="C26" s="48" t="s">
        <v>85</v>
      </c>
      <c r="D26" s="136">
        <v>9.5</v>
      </c>
    </row>
    <row r="27" spans="1:4" ht="12.75">
      <c r="A27" t="s">
        <v>402</v>
      </c>
      <c r="B27" s="48" t="s">
        <v>85</v>
      </c>
      <c r="C27" s="48" t="s">
        <v>85</v>
      </c>
      <c r="D27" s="136">
        <v>9.5</v>
      </c>
    </row>
    <row r="28" spans="1:4" ht="12.75">
      <c r="A28" t="s">
        <v>400</v>
      </c>
      <c r="B28" s="48" t="s">
        <v>85</v>
      </c>
      <c r="C28" s="48" t="s">
        <v>85</v>
      </c>
      <c r="D28" s="136">
        <v>13.4</v>
      </c>
    </row>
    <row r="29" spans="1:4" ht="12.75">
      <c r="A29" t="s">
        <v>401</v>
      </c>
      <c r="B29" s="48" t="s">
        <v>85</v>
      </c>
      <c r="C29" s="48" t="s">
        <v>85</v>
      </c>
      <c r="D29" s="136">
        <v>12.5</v>
      </c>
    </row>
    <row r="30" spans="1:4" ht="12.75">
      <c r="A30" t="s">
        <v>403</v>
      </c>
      <c r="B30" s="48" t="s">
        <v>85</v>
      </c>
      <c r="C30" s="48" t="s">
        <v>85</v>
      </c>
      <c r="D30" s="136">
        <v>12.5</v>
      </c>
    </row>
    <row r="31" spans="1:4" ht="12.75">
      <c r="A31" t="s">
        <v>65</v>
      </c>
      <c r="B31" s="48" t="s">
        <v>85</v>
      </c>
      <c r="C31" s="48" t="s">
        <v>85</v>
      </c>
      <c r="D31" s="136">
        <v>16.6</v>
      </c>
    </row>
    <row r="32" spans="1:4" ht="12.75">
      <c r="A32" t="s">
        <v>70</v>
      </c>
      <c r="B32" s="48" t="s">
        <v>85</v>
      </c>
      <c r="C32" s="48" t="s">
        <v>85</v>
      </c>
      <c r="D32" s="136">
        <v>33</v>
      </c>
    </row>
    <row r="33" spans="1:4" ht="12.75">
      <c r="A33" t="s">
        <v>71</v>
      </c>
      <c r="B33" s="48" t="s">
        <v>85</v>
      </c>
      <c r="C33" s="48" t="s">
        <v>85</v>
      </c>
      <c r="D33" s="136">
        <v>24.9</v>
      </c>
    </row>
    <row r="34" spans="1:4" ht="12.75">
      <c r="A34" t="s">
        <v>337</v>
      </c>
      <c r="B34" s="48" t="s">
        <v>85</v>
      </c>
      <c r="C34" s="48" t="s">
        <v>85</v>
      </c>
      <c r="D34" s="136">
        <v>17.3</v>
      </c>
    </row>
    <row r="35" spans="1:4" ht="12.75">
      <c r="A35" t="s">
        <v>331</v>
      </c>
      <c r="B35" s="48" t="s">
        <v>85</v>
      </c>
      <c r="C35" s="48" t="s">
        <v>85</v>
      </c>
      <c r="D35" s="136">
        <v>18</v>
      </c>
    </row>
    <row r="36" spans="1:4" ht="12.75">
      <c r="A36" t="s">
        <v>335</v>
      </c>
      <c r="B36" s="48" t="s">
        <v>85</v>
      </c>
      <c r="C36" s="48" t="s">
        <v>85</v>
      </c>
      <c r="D36" s="136">
        <v>20.1</v>
      </c>
    </row>
    <row r="37" spans="1:4" ht="12.75">
      <c r="A37" t="s">
        <v>72</v>
      </c>
      <c r="B37" s="48" t="s">
        <v>85</v>
      </c>
      <c r="C37" s="48" t="s">
        <v>85</v>
      </c>
      <c r="D37" s="136">
        <v>15.9</v>
      </c>
    </row>
    <row r="38" spans="1:4" ht="12.75">
      <c r="A38" t="s">
        <v>73</v>
      </c>
      <c r="B38" s="48" t="s">
        <v>85</v>
      </c>
      <c r="C38" s="48" t="s">
        <v>85</v>
      </c>
      <c r="D38" s="136">
        <v>20</v>
      </c>
    </row>
    <row r="39" spans="1:4" ht="12.75">
      <c r="A39" t="s">
        <v>364</v>
      </c>
      <c r="B39" s="48" t="s">
        <v>85</v>
      </c>
      <c r="C39" s="48" t="s">
        <v>85</v>
      </c>
      <c r="D39" s="136">
        <v>7.4</v>
      </c>
    </row>
    <row r="40" spans="1:4" ht="12.75">
      <c r="A40" t="s">
        <v>384</v>
      </c>
      <c r="B40" s="48" t="s">
        <v>85</v>
      </c>
      <c r="C40" s="48" t="s">
        <v>85</v>
      </c>
      <c r="D40" s="136">
        <v>5.7</v>
      </c>
    </row>
    <row r="41" spans="1:4" ht="12.75">
      <c r="A41" t="s">
        <v>386</v>
      </c>
      <c r="B41" s="48" t="s">
        <v>85</v>
      </c>
      <c r="C41" s="48" t="s">
        <v>85</v>
      </c>
      <c r="D41" s="136">
        <v>22.5</v>
      </c>
    </row>
    <row r="42" spans="1:4" ht="12.75">
      <c r="A42" t="s">
        <v>388</v>
      </c>
      <c r="B42" s="48" t="s">
        <v>85</v>
      </c>
      <c r="C42" s="48" t="s">
        <v>85</v>
      </c>
      <c r="D42" s="136">
        <v>11</v>
      </c>
    </row>
    <row r="43" spans="2:4" ht="12.75">
      <c r="B43" s="29"/>
      <c r="D43" s="136"/>
    </row>
    <row r="44" spans="1:5" ht="12.75">
      <c r="A44" s="26" t="s">
        <v>82</v>
      </c>
      <c r="B44" s="27"/>
      <c r="C44" s="26"/>
      <c r="D44" s="135"/>
      <c r="E44" s="121"/>
    </row>
    <row r="47" spans="1:4" ht="12.75">
      <c r="A47" s="26" t="s">
        <v>84</v>
      </c>
      <c r="B47" s="29"/>
      <c r="D47" s="136"/>
    </row>
    <row r="48" spans="1:5" ht="25.5">
      <c r="A48" s="30" t="s">
        <v>79</v>
      </c>
      <c r="B48" s="29" t="s">
        <v>81</v>
      </c>
      <c r="D48" s="136"/>
      <c r="E48">
        <v>90</v>
      </c>
    </row>
    <row r="49" spans="1:5" ht="12.75">
      <c r="A49" s="30" t="s">
        <v>341</v>
      </c>
      <c r="B49" s="29" t="s">
        <v>81</v>
      </c>
      <c r="D49" s="136"/>
      <c r="E49">
        <v>13.4</v>
      </c>
    </row>
    <row r="50" spans="1:5" ht="25.5">
      <c r="A50" s="30" t="s">
        <v>340</v>
      </c>
      <c r="B50" s="29" t="s">
        <v>81</v>
      </c>
      <c r="D50" s="136"/>
      <c r="E50">
        <v>14.3</v>
      </c>
    </row>
    <row r="51" spans="1:5" ht="12.75">
      <c r="A51" s="30" t="s">
        <v>339</v>
      </c>
      <c r="B51" s="29" t="s">
        <v>81</v>
      </c>
      <c r="D51" s="136"/>
      <c r="E51">
        <v>6</v>
      </c>
    </row>
    <row r="52" spans="1:5" ht="12.75">
      <c r="A52" s="30" t="s">
        <v>338</v>
      </c>
      <c r="B52" s="29" t="s">
        <v>81</v>
      </c>
      <c r="D52" s="136"/>
      <c r="E52">
        <v>10.5</v>
      </c>
    </row>
    <row r="53" spans="1:5" ht="25.5">
      <c r="A53" s="30" t="s">
        <v>80</v>
      </c>
      <c r="B53" s="67"/>
      <c r="D53" s="136">
        <v>105</v>
      </c>
      <c r="E53">
        <f>B53*D53</f>
        <v>0</v>
      </c>
    </row>
    <row r="54" spans="1:5" ht="12.75">
      <c r="A54" s="30" t="s">
        <v>382</v>
      </c>
      <c r="B54" s="67"/>
      <c r="D54" s="136">
        <v>14.3</v>
      </c>
      <c r="E54">
        <f>B54*D54</f>
        <v>0</v>
      </c>
    </row>
    <row r="55" spans="1:5" ht="12.75">
      <c r="A55" s="65"/>
      <c r="B55" s="66"/>
      <c r="C55" s="65"/>
      <c r="D55" s="137"/>
      <c r="E55" s="65"/>
    </row>
    <row r="56" spans="1:5" ht="12.75">
      <c r="A56" s="26" t="s">
        <v>83</v>
      </c>
      <c r="B56" s="26"/>
      <c r="C56" s="26"/>
      <c r="D56" s="135"/>
      <c r="E56" s="35">
        <f>ROUNDUP(SUM(E48:E55,E44,E21),0)</f>
        <v>135</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40"/>
  <sheetViews>
    <sheetView zoomScalePageLayoutView="0" workbookViewId="0" topLeftCell="A25">
      <selection activeCell="C4" sqref="C4"/>
    </sheetView>
  </sheetViews>
  <sheetFormatPr defaultColWidth="9.140625" defaultRowHeight="12.75"/>
  <cols>
    <col min="1" max="1" width="33.421875" style="0" customWidth="1"/>
    <col min="2" max="2" width="10.28125" style="0" customWidth="1"/>
    <col min="3" max="3" width="9.8515625" style="0" customWidth="1"/>
    <col min="4" max="4" width="10.00390625" style="0" customWidth="1"/>
    <col min="5" max="5" width="30.00390625" style="0" customWidth="1"/>
  </cols>
  <sheetData>
    <row r="1" spans="1:3" ht="15.75">
      <c r="A1" s="33" t="s">
        <v>91</v>
      </c>
      <c r="B1" s="47"/>
      <c r="C1" s="27"/>
    </row>
    <row r="2" spans="1:3" ht="15.75">
      <c r="A2" s="33"/>
      <c r="B2" s="47"/>
      <c r="C2" s="27"/>
    </row>
    <row r="3" spans="1:4" ht="18.75" customHeight="1">
      <c r="A3" s="26" t="s">
        <v>92</v>
      </c>
      <c r="B3" s="55" t="s">
        <v>27</v>
      </c>
      <c r="C3" s="26" t="s">
        <v>93</v>
      </c>
      <c r="D3" s="51" t="s">
        <v>94</v>
      </c>
    </row>
    <row r="4" spans="1:4" ht="12.75">
      <c r="A4" s="49" t="str">
        <f>'H&amp;S Co. Input'!$C$6</f>
        <v>H&amp;S Co.</v>
      </c>
      <c r="B4" s="48">
        <f>'H&amp;S Co. Output'!$E$56</f>
        <v>135</v>
      </c>
      <c r="C4" s="78">
        <v>0</v>
      </c>
      <c r="D4" s="54">
        <f>B4*C4</f>
        <v>0</v>
      </c>
    </row>
    <row r="5" spans="1:4" ht="12.75">
      <c r="A5" s="49" t="str">
        <f>'Line Co. Input'!$C$6</f>
        <v>Line Co.</v>
      </c>
      <c r="B5" s="50">
        <f>'Line Co. Output'!$E$56</f>
        <v>135</v>
      </c>
      <c r="C5" s="78">
        <v>0</v>
      </c>
      <c r="D5" s="54">
        <f>B5*C5</f>
        <v>0</v>
      </c>
    </row>
    <row r="6" spans="1:4" ht="12.75">
      <c r="A6" t="str">
        <f>'Weapons Co. Input'!$C$6</f>
        <v>Weapons co.</v>
      </c>
      <c r="B6" s="48">
        <f>'Weapons Co. Output'!$E$57</f>
        <v>135</v>
      </c>
      <c r="C6" s="78">
        <v>0</v>
      </c>
      <c r="D6" s="54">
        <f>B6*C6</f>
        <v>0</v>
      </c>
    </row>
    <row r="7" spans="1:4" ht="12.75">
      <c r="A7" t="str">
        <f>'BN Maintenance'!$B$1</f>
        <v>BN. Maintenance</v>
      </c>
      <c r="B7" s="48">
        <f>'BN Maintenance'!$E$56</f>
        <v>135</v>
      </c>
      <c r="C7" s="78">
        <v>0</v>
      </c>
      <c r="D7" s="54">
        <f>B7*C7</f>
        <v>0</v>
      </c>
    </row>
    <row r="8" spans="1:4" ht="12.75">
      <c r="A8" s="32" t="s">
        <v>100</v>
      </c>
      <c r="B8" s="48"/>
      <c r="C8" s="77"/>
      <c r="D8" s="54">
        <f>SUM(D4:D7)</f>
        <v>0</v>
      </c>
    </row>
    <row r="9" spans="1:4" ht="12.75">
      <c r="A9" s="32"/>
      <c r="B9" s="48"/>
      <c r="C9" s="77"/>
      <c r="D9" s="54"/>
    </row>
    <row r="10" spans="1:4" ht="18.75" customHeight="1">
      <c r="A10" s="26" t="s">
        <v>92</v>
      </c>
      <c r="B10" s="31"/>
      <c r="C10" s="65"/>
      <c r="D10" s="53"/>
    </row>
    <row r="11" spans="1:4" ht="12.75">
      <c r="A11" s="49" t="str">
        <f>'H&amp;S Co. Input'!$C$6</f>
        <v>H&amp;S Co.</v>
      </c>
      <c r="B11" s="48">
        <f>'H&amp;S Co. Output'!$E$56</f>
        <v>135</v>
      </c>
      <c r="C11" s="78">
        <v>0</v>
      </c>
      <c r="D11" s="54">
        <f>B11*C11</f>
        <v>0</v>
      </c>
    </row>
    <row r="12" spans="1:4" ht="12.75">
      <c r="A12" s="49" t="str">
        <f>'Line Co. Input'!$C$6</f>
        <v>Line Co.</v>
      </c>
      <c r="B12" s="50">
        <f>'Line Co. Output'!$E$56</f>
        <v>135</v>
      </c>
      <c r="C12" s="78">
        <v>0</v>
      </c>
      <c r="D12" s="54">
        <f>B12*C12</f>
        <v>0</v>
      </c>
    </row>
    <row r="13" spans="1:4" ht="12.75">
      <c r="A13" t="str">
        <f>'Weapons Co. Input'!$C$6</f>
        <v>Weapons co.</v>
      </c>
      <c r="B13" s="48">
        <f>'Weapons Co. Output'!$E$57</f>
        <v>135</v>
      </c>
      <c r="C13" s="78">
        <v>0</v>
      </c>
      <c r="D13" s="54">
        <f>B13*C13</f>
        <v>0</v>
      </c>
    </row>
    <row r="14" spans="1:4" ht="12.75">
      <c r="A14" t="str">
        <f>'BN Maintenance'!$B$1</f>
        <v>BN. Maintenance</v>
      </c>
      <c r="B14" s="48">
        <f>'BN Maintenance'!$E$56</f>
        <v>135</v>
      </c>
      <c r="C14" s="78">
        <v>0</v>
      </c>
      <c r="D14" s="54">
        <f>B14*C14</f>
        <v>0</v>
      </c>
    </row>
    <row r="15" spans="1:4" ht="12.75">
      <c r="A15" s="32" t="s">
        <v>100</v>
      </c>
      <c r="B15" s="48"/>
      <c r="C15" s="77"/>
      <c r="D15" s="54">
        <f>SUM(D11:D14)</f>
        <v>0</v>
      </c>
    </row>
    <row r="16" spans="1:4" ht="12.75">
      <c r="A16" s="32"/>
      <c r="B16" s="48"/>
      <c r="C16" s="77"/>
      <c r="D16" s="54"/>
    </row>
    <row r="17" spans="1:4" ht="18.75" customHeight="1">
      <c r="A17" s="26" t="s">
        <v>92</v>
      </c>
      <c r="B17" s="31"/>
      <c r="C17" s="65"/>
      <c r="D17" s="53"/>
    </row>
    <row r="18" spans="1:4" ht="12.75">
      <c r="A18" s="49" t="str">
        <f>'H&amp;S Co. Input'!$C$6</f>
        <v>H&amp;S Co.</v>
      </c>
      <c r="B18" s="48">
        <f>'H&amp;S Co. Output'!$E$56</f>
        <v>135</v>
      </c>
      <c r="C18" s="78">
        <v>0</v>
      </c>
      <c r="D18" s="54">
        <f>B18*C18</f>
        <v>0</v>
      </c>
    </row>
    <row r="19" spans="1:4" ht="12.75">
      <c r="A19" s="49" t="str">
        <f>'Line Co. Input'!$C$6</f>
        <v>Line Co.</v>
      </c>
      <c r="B19" s="50">
        <f>'Line Co. Output'!$E$56</f>
        <v>135</v>
      </c>
      <c r="C19" s="78">
        <v>0</v>
      </c>
      <c r="D19" s="54">
        <f>B19*C19</f>
        <v>0</v>
      </c>
    </row>
    <row r="20" spans="1:4" ht="12.75">
      <c r="A20" t="str">
        <f>'Weapons Co. Input'!$C$6</f>
        <v>Weapons co.</v>
      </c>
      <c r="B20" s="48">
        <f>'Weapons Co. Output'!$E$57</f>
        <v>135</v>
      </c>
      <c r="C20" s="78">
        <v>0</v>
      </c>
      <c r="D20" s="54">
        <f>B20*C20</f>
        <v>0</v>
      </c>
    </row>
    <row r="21" spans="1:4" ht="12.75">
      <c r="A21" t="str">
        <f>'BN Maintenance'!$B$1</f>
        <v>BN. Maintenance</v>
      </c>
      <c r="B21" s="48">
        <f>'BN Maintenance'!$E$56</f>
        <v>135</v>
      </c>
      <c r="C21" s="78">
        <v>0</v>
      </c>
      <c r="D21" s="54">
        <f>B21*C21</f>
        <v>0</v>
      </c>
    </row>
    <row r="22" spans="1:4" ht="12.75">
      <c r="A22" s="32" t="s">
        <v>100</v>
      </c>
      <c r="B22" s="48"/>
      <c r="C22" s="77"/>
      <c r="D22" s="54">
        <f>SUM(D18:D21)</f>
        <v>0</v>
      </c>
    </row>
    <row r="23" spans="1:4" ht="12.75">
      <c r="A23" s="32"/>
      <c r="B23" s="48"/>
      <c r="C23" s="77"/>
      <c r="D23" s="54"/>
    </row>
    <row r="24" spans="1:4" ht="12.75">
      <c r="A24" s="26" t="str">
        <f>'HQ Regt. Input'!C6</f>
        <v>HQ Reg.</v>
      </c>
      <c r="B24" s="48">
        <f>'HQ Regt. Output'!$E$56</f>
        <v>135</v>
      </c>
      <c r="C24" s="78">
        <v>0</v>
      </c>
      <c r="D24" s="54">
        <f>B24*C24</f>
        <v>0</v>
      </c>
    </row>
    <row r="25" spans="1:4" ht="27.75" customHeight="1">
      <c r="A25" s="26" t="s">
        <v>95</v>
      </c>
      <c r="B25" s="48">
        <v>100</v>
      </c>
      <c r="C25" s="78">
        <v>0</v>
      </c>
      <c r="D25" s="54">
        <f>B25*C25</f>
        <v>0</v>
      </c>
    </row>
    <row r="26" spans="1:4" ht="12.75">
      <c r="A26" s="26"/>
      <c r="B26" s="48"/>
      <c r="C26" s="48"/>
      <c r="D26" s="54"/>
    </row>
    <row r="27" spans="1:4" ht="12.75">
      <c r="A27" s="32" t="s">
        <v>96</v>
      </c>
      <c r="B27" s="48"/>
      <c r="C27" s="48"/>
      <c r="D27" s="54">
        <f>SUM(D24:D25,D22,D15,D8)</f>
        <v>0</v>
      </c>
    </row>
    <row r="28" spans="1:4" ht="12.75">
      <c r="A28" s="32"/>
      <c r="B28" s="48"/>
      <c r="C28" s="48"/>
      <c r="D28" s="54"/>
    </row>
    <row r="29" spans="1:5" ht="12.75">
      <c r="A29" s="26" t="s">
        <v>102</v>
      </c>
      <c r="B29" s="48"/>
      <c r="C29" s="48"/>
      <c r="D29" s="56">
        <f>D27*1.28</f>
        <v>0</v>
      </c>
      <c r="E29" s="52"/>
    </row>
    <row r="30" spans="1:4" ht="57.75" customHeight="1">
      <c r="A30" s="30" t="s">
        <v>103</v>
      </c>
      <c r="B30" s="48"/>
      <c r="C30" s="48"/>
      <c r="D30" s="48"/>
    </row>
    <row r="31" spans="1:4" ht="26.25" customHeight="1">
      <c r="A31" s="32" t="s">
        <v>108</v>
      </c>
      <c r="B31" s="48"/>
      <c r="C31" s="48"/>
      <c r="D31" s="56">
        <v>600</v>
      </c>
    </row>
    <row r="32" spans="1:4" ht="111" customHeight="1">
      <c r="A32" s="30" t="s">
        <v>104</v>
      </c>
      <c r="B32" s="48"/>
      <c r="C32" s="48"/>
      <c r="D32" s="48"/>
    </row>
    <row r="33" spans="2:4" ht="9" customHeight="1">
      <c r="B33" s="48"/>
      <c r="C33" s="48"/>
      <c r="D33" s="48"/>
    </row>
    <row r="34" spans="1:4" ht="12.75">
      <c r="A34" s="26" t="s">
        <v>101</v>
      </c>
      <c r="C34" s="48"/>
      <c r="D34" s="82" t="s">
        <v>114</v>
      </c>
    </row>
    <row r="35" spans="1:4" ht="38.25" customHeight="1">
      <c r="A35" s="81" t="s">
        <v>113</v>
      </c>
      <c r="B35" s="79" t="s">
        <v>112</v>
      </c>
      <c r="C35" s="79" t="s">
        <v>111</v>
      </c>
      <c r="D35" s="79" t="s">
        <v>109</v>
      </c>
    </row>
    <row r="36" spans="1:4" ht="65.25" customHeight="1">
      <c r="A36" s="30" t="s">
        <v>110</v>
      </c>
      <c r="B36" s="80">
        <v>0</v>
      </c>
      <c r="C36" s="29">
        <v>10</v>
      </c>
      <c r="D36" s="26">
        <f>B36*C36</f>
        <v>0</v>
      </c>
    </row>
    <row r="37" ht="12.75">
      <c r="A37" s="53"/>
    </row>
    <row r="38" ht="12.75">
      <c r="A38" s="53"/>
    </row>
    <row r="39" ht="12.75">
      <c r="A39" s="53"/>
    </row>
    <row r="40" ht="12.75">
      <c r="A40" s="53"/>
    </row>
  </sheetData>
  <sheetProtection/>
  <printOptions/>
  <pageMargins left="0.75" right="0.7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 right="0.5" top="0.75" bottom="0.7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X341"/>
  <sheetViews>
    <sheetView showZeros="0" view="pageBreakPreview" zoomScale="50" zoomScaleNormal="50" zoomScaleSheetLayoutView="50" zoomScalePageLayoutView="0" workbookViewId="0" topLeftCell="A137">
      <selection activeCell="E151" sqref="E151"/>
    </sheetView>
  </sheetViews>
  <sheetFormatPr defaultColWidth="12.57421875" defaultRowHeight="12.75"/>
  <cols>
    <col min="1" max="1" width="13.421875" style="2" customWidth="1"/>
    <col min="2" max="2" width="42.7109375" style="15" customWidth="1"/>
    <col min="3" max="3" width="20.421875" style="106" customWidth="1"/>
    <col min="4" max="4" width="7.00390625" style="2" customWidth="1"/>
    <col min="5" max="5" width="15.00390625" style="2" customWidth="1"/>
    <col min="6" max="6" width="8.57421875" style="2" customWidth="1"/>
    <col min="7" max="7" width="14.7109375" style="123" customWidth="1"/>
    <col min="8" max="8" width="12.28125" style="96" hidden="1" customWidth="1"/>
    <col min="9" max="9" width="15.00390625" style="99" hidden="1" customWidth="1"/>
    <col min="10" max="10" width="10.57421875" style="96" hidden="1" customWidth="1"/>
    <col min="11" max="11" width="13.28125" style="7" hidden="1" customWidth="1"/>
    <col min="12" max="14" width="12.57421875" style="7" hidden="1" customWidth="1"/>
    <col min="15" max="15" width="6.28125" style="7" customWidth="1"/>
    <col min="16" max="16" width="15.7109375" style="115" customWidth="1"/>
    <col min="17" max="17" width="4.8515625" style="7" customWidth="1"/>
    <col min="18" max="18" width="14.28125" style="115" customWidth="1"/>
    <col min="19" max="19" width="2.8515625" style="2" customWidth="1"/>
    <col min="20" max="20" width="43.00390625" style="7" customWidth="1"/>
    <col min="21" max="21" width="2.7109375" style="2" customWidth="1"/>
    <col min="22" max="22" width="14.140625" style="7" customWidth="1"/>
    <col min="23" max="23" width="1.421875" style="2" customWidth="1"/>
    <col min="24" max="24" width="22.140625" style="1" customWidth="1"/>
    <col min="25" max="16384" width="12.57421875" style="2" customWidth="1"/>
  </cols>
  <sheetData>
    <row r="1" ht="106.5" customHeight="1">
      <c r="C1" s="91"/>
    </row>
    <row r="2" ht="106.5" customHeight="1"/>
    <row r="3" ht="106.5" customHeight="1"/>
    <row r="4" ht="135" customHeight="1"/>
    <row r="5" spans="1:24" ht="81.75" customHeight="1">
      <c r="A5" s="164" t="s">
        <v>37</v>
      </c>
      <c r="B5" s="164"/>
      <c r="C5" s="107" t="s">
        <v>98</v>
      </c>
      <c r="D5" s="28"/>
      <c r="E5" s="97"/>
      <c r="F5" s="28"/>
      <c r="G5" s="124"/>
      <c r="H5" s="97"/>
      <c r="I5" s="97"/>
      <c r="J5" s="97"/>
      <c r="K5" s="28"/>
      <c r="L5" s="28"/>
      <c r="M5" s="28"/>
      <c r="N5" s="28"/>
      <c r="O5" s="28"/>
      <c r="P5" s="116"/>
      <c r="Q5" s="28"/>
      <c r="R5" s="116"/>
      <c r="S5" s="28"/>
      <c r="T5" s="28"/>
      <c r="U5" s="28"/>
      <c r="V5" s="28"/>
      <c r="W5" s="28"/>
      <c r="X5" s="28"/>
    </row>
    <row r="6" spans="1:24" ht="30" customHeight="1" thickBot="1">
      <c r="A6" s="68" t="s">
        <v>78</v>
      </c>
      <c r="C6" s="75" t="s">
        <v>64</v>
      </c>
      <c r="D6" s="28"/>
      <c r="E6" s="28"/>
      <c r="F6" s="28"/>
      <c r="G6" s="125"/>
      <c r="H6" s="97"/>
      <c r="I6" s="97"/>
      <c r="J6" s="97"/>
      <c r="K6" s="28"/>
      <c r="L6" s="28"/>
      <c r="M6" s="28"/>
      <c r="N6" s="28"/>
      <c r="O6" s="28"/>
      <c r="P6" s="117"/>
      <c r="Q6" s="28"/>
      <c r="R6" s="117"/>
      <c r="S6" s="28"/>
      <c r="T6" s="28"/>
      <c r="U6" s="28"/>
      <c r="V6" s="28"/>
      <c r="X6" s="2"/>
    </row>
    <row r="7" spans="1:24" ht="27.75" customHeight="1" thickBot="1">
      <c r="A7" s="68" t="s">
        <v>99</v>
      </c>
      <c r="C7" s="75">
        <v>0</v>
      </c>
      <c r="D7" s="28"/>
      <c r="E7" s="28"/>
      <c r="F7" s="28"/>
      <c r="G7" s="125"/>
      <c r="H7" s="97"/>
      <c r="I7" s="97"/>
      <c r="J7" s="97"/>
      <c r="K7" s="28"/>
      <c r="L7" s="28"/>
      <c r="M7" s="28"/>
      <c r="N7" s="28"/>
      <c r="O7" s="28"/>
      <c r="P7" s="117"/>
      <c r="Q7" s="28"/>
      <c r="R7" s="117"/>
      <c r="S7" s="28"/>
      <c r="T7" s="28"/>
      <c r="U7" s="28"/>
      <c r="V7" s="28"/>
      <c r="X7" s="2"/>
    </row>
    <row r="8" spans="1:22" s="91" customFormat="1" ht="84" customHeight="1" thickBot="1">
      <c r="A8" s="150" t="s">
        <v>0</v>
      </c>
      <c r="B8" s="151" t="s">
        <v>1</v>
      </c>
      <c r="C8" s="152" t="s">
        <v>34</v>
      </c>
      <c r="D8" s="153" t="s">
        <v>31</v>
      </c>
      <c r="E8" s="154" t="s">
        <v>63</v>
      </c>
      <c r="F8" s="155" t="s">
        <v>32</v>
      </c>
      <c r="G8" s="156" t="s">
        <v>62</v>
      </c>
      <c r="H8" s="100" t="s">
        <v>2</v>
      </c>
      <c r="I8" s="101" t="s">
        <v>3</v>
      </c>
      <c r="J8" s="101" t="s">
        <v>4</v>
      </c>
      <c r="K8" s="100" t="s">
        <v>2</v>
      </c>
      <c r="L8" s="101" t="s">
        <v>3</v>
      </c>
      <c r="M8" s="101" t="s">
        <v>4</v>
      </c>
      <c r="N8" s="100" t="s">
        <v>55</v>
      </c>
      <c r="O8" s="157" t="s">
        <v>30</v>
      </c>
      <c r="P8" s="158" t="s">
        <v>88</v>
      </c>
      <c r="Q8" s="159" t="s">
        <v>32</v>
      </c>
      <c r="R8" s="158" t="s">
        <v>33</v>
      </c>
      <c r="S8" s="155"/>
      <c r="T8" s="154" t="s">
        <v>29</v>
      </c>
      <c r="U8" s="160"/>
      <c r="V8" s="160"/>
    </row>
    <row r="9" spans="1:20" s="91" customFormat="1" ht="60.75" customHeight="1" thickBot="1" thickTop="1">
      <c r="A9" s="85" t="s">
        <v>56</v>
      </c>
      <c r="B9" s="86" t="s">
        <v>242</v>
      </c>
      <c r="C9" s="58"/>
      <c r="D9" s="85"/>
      <c r="E9" s="87" t="s">
        <v>87</v>
      </c>
      <c r="F9" s="85"/>
      <c r="G9" s="126" t="s">
        <v>85</v>
      </c>
      <c r="H9" s="88"/>
      <c r="I9" s="88"/>
      <c r="J9" s="88"/>
      <c r="K9" s="88"/>
      <c r="L9" s="88"/>
      <c r="M9" s="88"/>
      <c r="N9" s="88">
        <f>L9+30</f>
        <v>30</v>
      </c>
      <c r="O9" s="85"/>
      <c r="P9" s="89" t="s">
        <v>85</v>
      </c>
      <c r="Q9" s="85"/>
      <c r="R9" s="89" t="s">
        <v>85</v>
      </c>
      <c r="S9" s="85"/>
      <c r="T9" s="90" t="s">
        <v>57</v>
      </c>
    </row>
    <row r="10" spans="1:24" s="161" customFormat="1" ht="60.75" customHeight="1" thickBot="1">
      <c r="A10" s="85" t="s">
        <v>380</v>
      </c>
      <c r="B10" s="86" t="s">
        <v>381</v>
      </c>
      <c r="C10" s="58"/>
      <c r="D10" s="85"/>
      <c r="E10" s="87">
        <v>50</v>
      </c>
      <c r="F10" s="85"/>
      <c r="G10" s="126"/>
      <c r="H10" s="88">
        <v>6</v>
      </c>
      <c r="I10" s="88">
        <v>6</v>
      </c>
      <c r="J10" s="88"/>
      <c r="K10" s="88">
        <v>42</v>
      </c>
      <c r="L10" s="88">
        <v>16</v>
      </c>
      <c r="M10" s="88">
        <v>90</v>
      </c>
      <c r="N10" s="88">
        <f aca="true" t="shared" si="0" ref="N10:N62">L10+30</f>
        <v>46</v>
      </c>
      <c r="O10" s="85"/>
      <c r="P10" s="89">
        <f>K10*N10/144</f>
        <v>13.416666666666666</v>
      </c>
      <c r="Q10" s="85"/>
      <c r="R10" s="89"/>
      <c r="S10" s="85"/>
      <c r="T10" s="90" t="s">
        <v>396</v>
      </c>
      <c r="U10" s="91"/>
      <c r="V10" s="91"/>
      <c r="W10" s="91"/>
      <c r="X10" s="91"/>
    </row>
    <row r="11" spans="1:22" s="91" customFormat="1" ht="60.75" customHeight="1" thickBot="1">
      <c r="A11" s="85" t="s">
        <v>256</v>
      </c>
      <c r="B11" s="86" t="s">
        <v>257</v>
      </c>
      <c r="C11" s="58"/>
      <c r="D11" s="85"/>
      <c r="E11" s="87">
        <v>90</v>
      </c>
      <c r="F11" s="85"/>
      <c r="G11" s="122">
        <f>C11/E11</f>
        <v>0</v>
      </c>
      <c r="H11" s="88">
        <v>10</v>
      </c>
      <c r="I11" s="88">
        <v>6</v>
      </c>
      <c r="J11" s="88">
        <v>3</v>
      </c>
      <c r="K11" s="88">
        <v>42</v>
      </c>
      <c r="L11" s="88">
        <v>16</v>
      </c>
      <c r="M11" s="88">
        <v>90</v>
      </c>
      <c r="N11" s="88">
        <f t="shared" si="0"/>
        <v>46</v>
      </c>
      <c r="O11" s="85"/>
      <c r="P11" s="89">
        <f>K11*N11/144</f>
        <v>13.416666666666666</v>
      </c>
      <c r="Q11" s="85"/>
      <c r="R11" s="89">
        <f>G11*P11</f>
        <v>0</v>
      </c>
      <c r="S11" s="85"/>
      <c r="T11" s="90" t="s">
        <v>396</v>
      </c>
      <c r="U11" s="96"/>
      <c r="V11" s="96"/>
    </row>
    <row r="12" spans="1:24" s="161" customFormat="1" ht="60.75" customHeight="1" thickBot="1">
      <c r="A12" s="85" t="s">
        <v>237</v>
      </c>
      <c r="B12" s="86" t="s">
        <v>393</v>
      </c>
      <c r="C12" s="58"/>
      <c r="D12" s="85"/>
      <c r="E12" s="87">
        <v>16</v>
      </c>
      <c r="F12" s="85"/>
      <c r="G12" s="122">
        <f>C12/E12</f>
        <v>0</v>
      </c>
      <c r="H12" s="88">
        <v>17</v>
      </c>
      <c r="I12" s="88">
        <v>13</v>
      </c>
      <c r="J12" s="88">
        <v>4</v>
      </c>
      <c r="K12" s="88">
        <v>42</v>
      </c>
      <c r="L12" s="88">
        <v>16</v>
      </c>
      <c r="M12" s="88">
        <v>45</v>
      </c>
      <c r="N12" s="88">
        <f t="shared" si="0"/>
        <v>46</v>
      </c>
      <c r="O12" s="85"/>
      <c r="P12" s="89">
        <f>K12*N12/144</f>
        <v>13.416666666666666</v>
      </c>
      <c r="Q12" s="85"/>
      <c r="R12" s="89">
        <f>G12*P12</f>
        <v>0</v>
      </c>
      <c r="S12" s="85"/>
      <c r="T12" s="90" t="s">
        <v>396</v>
      </c>
      <c r="U12" s="96"/>
      <c r="V12" s="96"/>
      <c r="W12" s="91"/>
      <c r="X12" s="91"/>
    </row>
    <row r="13" spans="1:20" s="91" customFormat="1" ht="83.25" customHeight="1" thickBot="1">
      <c r="A13" s="85" t="s">
        <v>115</v>
      </c>
      <c r="B13" s="86" t="s">
        <v>12</v>
      </c>
      <c r="C13" s="58"/>
      <c r="D13" s="85"/>
      <c r="E13" s="87" t="s">
        <v>86</v>
      </c>
      <c r="F13" s="85"/>
      <c r="G13" s="126" t="s">
        <v>85</v>
      </c>
      <c r="H13" s="88"/>
      <c r="I13" s="88"/>
      <c r="J13" s="88"/>
      <c r="K13" s="88"/>
      <c r="L13" s="88"/>
      <c r="M13" s="88"/>
      <c r="N13" s="88">
        <f t="shared" si="0"/>
        <v>30</v>
      </c>
      <c r="O13" s="85"/>
      <c r="P13" s="89" t="s">
        <v>85</v>
      </c>
      <c r="Q13" s="85"/>
      <c r="R13" s="89" t="s">
        <v>85</v>
      </c>
      <c r="S13" s="85"/>
      <c r="T13" s="90" t="s">
        <v>36</v>
      </c>
    </row>
    <row r="14" spans="1:24" s="162" customFormat="1" ht="83.25" customHeight="1" thickBot="1">
      <c r="A14" s="85" t="s">
        <v>261</v>
      </c>
      <c r="B14" s="86" t="s">
        <v>262</v>
      </c>
      <c r="C14" s="58"/>
      <c r="D14" s="85"/>
      <c r="E14" s="87">
        <v>112</v>
      </c>
      <c r="F14" s="85"/>
      <c r="G14" s="122">
        <f>C14/E14</f>
        <v>0</v>
      </c>
      <c r="H14" s="88">
        <v>10</v>
      </c>
      <c r="I14" s="88">
        <v>4</v>
      </c>
      <c r="J14" s="88">
        <v>4</v>
      </c>
      <c r="K14" s="88">
        <v>42</v>
      </c>
      <c r="L14" s="88">
        <v>16</v>
      </c>
      <c r="M14" s="88">
        <v>90</v>
      </c>
      <c r="N14" s="88">
        <f>L14+30</f>
        <v>46</v>
      </c>
      <c r="O14" s="85"/>
      <c r="P14" s="89">
        <f>K14*N14/144</f>
        <v>13.416666666666666</v>
      </c>
      <c r="Q14" s="85"/>
      <c r="R14" s="89">
        <f>G14*P14</f>
        <v>0</v>
      </c>
      <c r="S14" s="85"/>
      <c r="T14" s="90" t="s">
        <v>396</v>
      </c>
      <c r="U14" s="91"/>
      <c r="V14" s="91"/>
      <c r="W14" s="91"/>
      <c r="X14" s="91"/>
    </row>
    <row r="15" spans="1:24" s="162" customFormat="1" ht="83.25" customHeight="1" thickBot="1">
      <c r="A15" s="149" t="s">
        <v>263</v>
      </c>
      <c r="B15" s="86" t="s">
        <v>315</v>
      </c>
      <c r="C15" s="58"/>
      <c r="D15" s="85"/>
      <c r="E15" s="87"/>
      <c r="F15" s="85"/>
      <c r="G15" s="122"/>
      <c r="H15" s="88"/>
      <c r="I15" s="88"/>
      <c r="J15" s="88"/>
      <c r="K15" s="88">
        <v>42</v>
      </c>
      <c r="L15" s="88">
        <v>16</v>
      </c>
      <c r="M15" s="88">
        <v>90</v>
      </c>
      <c r="N15" s="88"/>
      <c r="O15" s="85"/>
      <c r="P15" s="89"/>
      <c r="Q15" s="85"/>
      <c r="R15" s="89"/>
      <c r="S15" s="85"/>
      <c r="T15" s="90" t="s">
        <v>394</v>
      </c>
      <c r="U15" s="91"/>
      <c r="V15" s="91"/>
      <c r="W15" s="91"/>
      <c r="X15" s="91"/>
    </row>
    <row r="16" spans="1:24" s="162" customFormat="1" ht="83.25" customHeight="1" thickBot="1">
      <c r="A16" s="149" t="s">
        <v>117</v>
      </c>
      <c r="B16" s="86" t="s">
        <v>314</v>
      </c>
      <c r="C16" s="58"/>
      <c r="D16" s="85"/>
      <c r="E16" s="87"/>
      <c r="F16" s="85"/>
      <c r="G16" s="126"/>
      <c r="H16" s="88"/>
      <c r="I16" s="88"/>
      <c r="J16" s="88"/>
      <c r="K16" s="88">
        <v>42</v>
      </c>
      <c r="L16" s="88">
        <v>16</v>
      </c>
      <c r="M16" s="88">
        <v>90</v>
      </c>
      <c r="N16" s="88"/>
      <c r="O16" s="85"/>
      <c r="P16" s="89"/>
      <c r="Q16" s="85"/>
      <c r="R16" s="89"/>
      <c r="S16" s="85"/>
      <c r="T16" s="90" t="s">
        <v>394</v>
      </c>
      <c r="U16" s="91"/>
      <c r="V16" s="91"/>
      <c r="W16" s="91"/>
      <c r="X16" s="91"/>
    </row>
    <row r="17" spans="1:24" s="106" customFormat="1" ht="83.25" customHeight="1" thickBot="1">
      <c r="A17" s="85" t="s">
        <v>118</v>
      </c>
      <c r="B17" s="86" t="s">
        <v>269</v>
      </c>
      <c r="C17" s="58"/>
      <c r="D17" s="85"/>
      <c r="E17" s="87">
        <v>90</v>
      </c>
      <c r="F17" s="85"/>
      <c r="G17" s="122">
        <f>C17/E17</f>
        <v>0</v>
      </c>
      <c r="H17" s="88">
        <v>13</v>
      </c>
      <c r="I17" s="88">
        <v>3</v>
      </c>
      <c r="J17" s="88">
        <v>6</v>
      </c>
      <c r="K17" s="88">
        <v>42</v>
      </c>
      <c r="L17" s="88">
        <v>16</v>
      </c>
      <c r="M17" s="88">
        <v>90</v>
      </c>
      <c r="N17" s="88">
        <f>L17+30</f>
        <v>46</v>
      </c>
      <c r="O17" s="85"/>
      <c r="P17" s="89">
        <f>K17*N17/144</f>
        <v>13.416666666666666</v>
      </c>
      <c r="Q17" s="85"/>
      <c r="R17" s="89">
        <f>G17*P17</f>
        <v>0</v>
      </c>
      <c r="S17" s="85"/>
      <c r="T17" s="90" t="s">
        <v>396</v>
      </c>
      <c r="U17" s="91"/>
      <c r="V17" s="91"/>
      <c r="W17" s="91"/>
      <c r="X17" s="91"/>
    </row>
    <row r="18" spans="1:24" s="106" customFormat="1" ht="83.25" customHeight="1" thickBot="1">
      <c r="A18" s="85" t="s">
        <v>271</v>
      </c>
      <c r="B18" s="86" t="s">
        <v>287</v>
      </c>
      <c r="C18" s="58"/>
      <c r="D18" s="85"/>
      <c r="E18" s="87" t="s">
        <v>86</v>
      </c>
      <c r="F18" s="85"/>
      <c r="G18" s="122"/>
      <c r="H18" s="88">
        <v>5</v>
      </c>
      <c r="I18" s="88">
        <v>4</v>
      </c>
      <c r="J18" s="88">
        <v>8</v>
      </c>
      <c r="K18" s="88">
        <v>42</v>
      </c>
      <c r="L18" s="88">
        <v>16</v>
      </c>
      <c r="M18" s="88"/>
      <c r="N18" s="88"/>
      <c r="O18" s="85"/>
      <c r="P18" s="89"/>
      <c r="Q18" s="85"/>
      <c r="R18" s="89"/>
      <c r="S18" s="85"/>
      <c r="T18" s="90" t="s">
        <v>329</v>
      </c>
      <c r="U18" s="91"/>
      <c r="V18" s="91"/>
      <c r="W18" s="91"/>
      <c r="X18" s="91"/>
    </row>
    <row r="19" spans="1:24" s="163" customFormat="1" ht="83.25" customHeight="1" thickBot="1">
      <c r="A19" s="113" t="s">
        <v>119</v>
      </c>
      <c r="B19" s="114" t="s">
        <v>125</v>
      </c>
      <c r="C19" s="58"/>
      <c r="D19" s="85"/>
      <c r="E19" s="87"/>
      <c r="F19" s="85"/>
      <c r="G19" s="126"/>
      <c r="H19" s="88"/>
      <c r="I19" s="88"/>
      <c r="J19" s="88"/>
      <c r="K19" s="88">
        <v>42</v>
      </c>
      <c r="L19" s="88">
        <v>16</v>
      </c>
      <c r="M19" s="88">
        <v>90</v>
      </c>
      <c r="N19" s="88"/>
      <c r="O19" s="85"/>
      <c r="P19" s="89"/>
      <c r="Q19" s="85"/>
      <c r="R19" s="89"/>
      <c r="S19" s="85"/>
      <c r="T19" s="90" t="s">
        <v>394</v>
      </c>
      <c r="U19" s="96"/>
      <c r="V19" s="96"/>
      <c r="W19" s="96"/>
      <c r="X19" s="96"/>
    </row>
    <row r="20" spans="1:24" s="106" customFormat="1" ht="83.25" customHeight="1" thickBot="1">
      <c r="A20" s="85" t="s">
        <v>120</v>
      </c>
      <c r="B20" s="86" t="s">
        <v>290</v>
      </c>
      <c r="C20" s="58"/>
      <c r="D20" s="85"/>
      <c r="E20" s="87">
        <v>72</v>
      </c>
      <c r="F20" s="85"/>
      <c r="G20" s="122">
        <f>C20/E20</f>
        <v>0</v>
      </c>
      <c r="H20" s="88">
        <v>5</v>
      </c>
      <c r="I20" s="88">
        <v>5</v>
      </c>
      <c r="J20" s="88">
        <v>13</v>
      </c>
      <c r="K20" s="88">
        <v>42</v>
      </c>
      <c r="L20" s="88">
        <v>16</v>
      </c>
      <c r="M20" s="88">
        <v>90</v>
      </c>
      <c r="N20" s="88">
        <f>L20+30</f>
        <v>46</v>
      </c>
      <c r="O20" s="85"/>
      <c r="P20" s="89">
        <f>K20*N20/144</f>
        <v>13.416666666666666</v>
      </c>
      <c r="Q20" s="85"/>
      <c r="R20" s="89">
        <f>G20*P20</f>
        <v>0</v>
      </c>
      <c r="S20" s="85"/>
      <c r="T20" s="90" t="s">
        <v>396</v>
      </c>
      <c r="U20" s="91"/>
      <c r="V20" s="91"/>
      <c r="W20" s="91"/>
      <c r="X20" s="91"/>
    </row>
    <row r="21" spans="1:24" s="106" customFormat="1" ht="83.25" customHeight="1" thickBot="1">
      <c r="A21" s="113" t="s">
        <v>268</v>
      </c>
      <c r="B21" s="114" t="s">
        <v>308</v>
      </c>
      <c r="C21" s="58"/>
      <c r="D21" s="85"/>
      <c r="E21" s="87">
        <v>10</v>
      </c>
      <c r="F21" s="85"/>
      <c r="G21" s="126">
        <f>ROUNDUP(C21/E21,0)</f>
        <v>0</v>
      </c>
      <c r="H21" s="88"/>
      <c r="I21" s="88"/>
      <c r="J21" s="88"/>
      <c r="K21" s="88">
        <v>42</v>
      </c>
      <c r="L21" s="88">
        <v>16</v>
      </c>
      <c r="M21" s="88">
        <v>45</v>
      </c>
      <c r="N21" s="88">
        <f>L21+30</f>
        <v>46</v>
      </c>
      <c r="O21" s="85"/>
      <c r="P21" s="89">
        <f>+K21*N21/144</f>
        <v>13.416666666666666</v>
      </c>
      <c r="Q21" s="85"/>
      <c r="R21" s="89">
        <f>G21*P21</f>
        <v>0</v>
      </c>
      <c r="S21" s="85"/>
      <c r="T21" s="90" t="s">
        <v>307</v>
      </c>
      <c r="U21" s="91"/>
      <c r="V21" s="91"/>
      <c r="W21" s="91"/>
      <c r="X21" s="91"/>
    </row>
    <row r="22" spans="1:24" s="163" customFormat="1" ht="83.25" customHeight="1" thickBot="1">
      <c r="A22" s="85" t="s">
        <v>239</v>
      </c>
      <c r="B22" s="86" t="s">
        <v>240</v>
      </c>
      <c r="C22" s="58"/>
      <c r="D22" s="85"/>
      <c r="E22" s="87">
        <v>5</v>
      </c>
      <c r="F22" s="85"/>
      <c r="G22" s="122">
        <f>ROUNDUP(C22/E22,0)</f>
        <v>0</v>
      </c>
      <c r="H22" s="88">
        <v>52</v>
      </c>
      <c r="I22" s="88">
        <v>18</v>
      </c>
      <c r="J22" s="88">
        <v>6</v>
      </c>
      <c r="K22" s="88">
        <v>52</v>
      </c>
      <c r="L22" s="88">
        <v>18</v>
      </c>
      <c r="M22" s="88">
        <v>30</v>
      </c>
      <c r="N22" s="88">
        <f>L22+30</f>
        <v>48</v>
      </c>
      <c r="O22" s="85"/>
      <c r="P22" s="89">
        <f>K22*N22/144</f>
        <v>17.333333333333332</v>
      </c>
      <c r="Q22" s="85"/>
      <c r="R22" s="89">
        <f>G22*P22</f>
        <v>0</v>
      </c>
      <c r="S22" s="85"/>
      <c r="T22" s="90" t="s">
        <v>312</v>
      </c>
      <c r="U22" s="96"/>
      <c r="V22" s="96"/>
      <c r="W22" s="96"/>
      <c r="X22" s="96"/>
    </row>
    <row r="23" spans="1:24" s="106" customFormat="1" ht="83.25" customHeight="1" thickBot="1">
      <c r="A23" s="85" t="s">
        <v>121</v>
      </c>
      <c r="B23" s="86" t="s">
        <v>126</v>
      </c>
      <c r="C23" s="58"/>
      <c r="D23" s="85"/>
      <c r="E23" s="87">
        <v>100</v>
      </c>
      <c r="F23" s="85"/>
      <c r="G23" s="122">
        <f>C23/E23</f>
        <v>0</v>
      </c>
      <c r="H23" s="88">
        <v>6</v>
      </c>
      <c r="I23" s="88">
        <v>8</v>
      </c>
      <c r="J23" s="88">
        <v>2</v>
      </c>
      <c r="K23" s="88">
        <v>42</v>
      </c>
      <c r="L23" s="88">
        <v>16</v>
      </c>
      <c r="M23" s="88">
        <v>90</v>
      </c>
      <c r="N23" s="88">
        <f>L23+30</f>
        <v>46</v>
      </c>
      <c r="O23" s="85"/>
      <c r="P23" s="89">
        <f>K23*N23/144</f>
        <v>13.416666666666666</v>
      </c>
      <c r="Q23" s="85"/>
      <c r="R23" s="89">
        <f>G23*P23</f>
        <v>0</v>
      </c>
      <c r="S23" s="85"/>
      <c r="T23" s="90" t="s">
        <v>396</v>
      </c>
      <c r="U23" s="91"/>
      <c r="V23" s="91"/>
      <c r="W23" s="91"/>
      <c r="X23" s="91"/>
    </row>
    <row r="24" spans="1:24" s="106" customFormat="1" ht="83.25" customHeight="1" thickBot="1">
      <c r="A24" s="85" t="s">
        <v>122</v>
      </c>
      <c r="B24" s="86" t="s">
        <v>128</v>
      </c>
      <c r="C24" s="58"/>
      <c r="D24" s="85"/>
      <c r="E24" s="87" t="s">
        <v>86</v>
      </c>
      <c r="F24" s="85"/>
      <c r="G24" s="126"/>
      <c r="H24" s="88">
        <v>2</v>
      </c>
      <c r="I24" s="88">
        <v>2</v>
      </c>
      <c r="J24" s="88">
        <v>4</v>
      </c>
      <c r="K24" s="88">
        <v>42</v>
      </c>
      <c r="L24" s="88">
        <v>16</v>
      </c>
      <c r="M24" s="88">
        <v>45</v>
      </c>
      <c r="N24" s="88"/>
      <c r="O24" s="85"/>
      <c r="P24" s="89" t="s">
        <v>85</v>
      </c>
      <c r="Q24" s="85"/>
      <c r="R24" s="89" t="s">
        <v>85</v>
      </c>
      <c r="S24" s="85"/>
      <c r="T24" s="90"/>
      <c r="U24" s="91"/>
      <c r="V24" s="91"/>
      <c r="W24" s="91"/>
      <c r="X24" s="91"/>
    </row>
    <row r="25" spans="1:24" s="106" customFormat="1" ht="83.25" customHeight="1" thickBot="1">
      <c r="A25" s="85" t="s">
        <v>123</v>
      </c>
      <c r="B25" s="86" t="s">
        <v>127</v>
      </c>
      <c r="C25" s="58"/>
      <c r="D25" s="85"/>
      <c r="E25" s="87" t="s">
        <v>86</v>
      </c>
      <c r="F25" s="85"/>
      <c r="G25" s="126"/>
      <c r="H25" s="88">
        <v>2</v>
      </c>
      <c r="I25" s="88">
        <v>2</v>
      </c>
      <c r="J25" s="88">
        <v>7</v>
      </c>
      <c r="K25" s="88">
        <v>42</v>
      </c>
      <c r="L25" s="88">
        <v>16</v>
      </c>
      <c r="M25" s="88">
        <v>45</v>
      </c>
      <c r="N25" s="88">
        <f>L25+30</f>
        <v>46</v>
      </c>
      <c r="O25" s="85"/>
      <c r="P25" s="89" t="s">
        <v>85</v>
      </c>
      <c r="Q25" s="85"/>
      <c r="R25" s="89" t="s">
        <v>85</v>
      </c>
      <c r="S25" s="85"/>
      <c r="T25" s="90"/>
      <c r="U25" s="91"/>
      <c r="V25" s="91"/>
      <c r="W25" s="91"/>
      <c r="X25" s="91"/>
    </row>
    <row r="26" spans="1:24" s="106" customFormat="1" ht="83.25" customHeight="1" thickBot="1">
      <c r="A26" s="113" t="s">
        <v>124</v>
      </c>
      <c r="B26" s="114" t="s">
        <v>390</v>
      </c>
      <c r="C26" s="58"/>
      <c r="D26" s="85"/>
      <c r="E26" s="87">
        <v>3</v>
      </c>
      <c r="F26" s="85"/>
      <c r="G26" s="122">
        <f>ROUNDUP(C26/E26,0)</f>
        <v>0</v>
      </c>
      <c r="H26" s="88">
        <v>30</v>
      </c>
      <c r="I26" s="88">
        <v>30</v>
      </c>
      <c r="J26" s="88">
        <v>24</v>
      </c>
      <c r="K26" s="88">
        <v>30</v>
      </c>
      <c r="L26" s="88">
        <v>30</v>
      </c>
      <c r="M26" s="88">
        <v>24</v>
      </c>
      <c r="N26" s="88">
        <f>L26+30</f>
        <v>60</v>
      </c>
      <c r="O26" s="85"/>
      <c r="P26" s="89">
        <f>K26*N26/144</f>
        <v>12.5</v>
      </c>
      <c r="Q26" s="85"/>
      <c r="R26" s="89">
        <f>G26*P26</f>
        <v>0</v>
      </c>
      <c r="S26" s="85"/>
      <c r="T26" s="90" t="s">
        <v>399</v>
      </c>
      <c r="U26" s="91"/>
      <c r="V26" s="91"/>
      <c r="W26" s="91"/>
      <c r="X26" s="91"/>
    </row>
    <row r="27" spans="1:24" ht="92.25" customHeight="1" thickBot="1">
      <c r="A27" s="24" t="s">
        <v>116</v>
      </c>
      <c r="B27" s="23" t="s">
        <v>8</v>
      </c>
      <c r="C27" s="58"/>
      <c r="D27" s="24"/>
      <c r="E27" s="42" t="s">
        <v>86</v>
      </c>
      <c r="F27" s="24"/>
      <c r="G27" s="127" t="s">
        <v>85</v>
      </c>
      <c r="H27" s="88"/>
      <c r="I27" s="88"/>
      <c r="J27" s="88"/>
      <c r="K27" s="25"/>
      <c r="L27" s="25"/>
      <c r="M27" s="25"/>
      <c r="N27" s="25">
        <f t="shared" si="0"/>
        <v>30</v>
      </c>
      <c r="O27" s="24"/>
      <c r="P27" s="43" t="s">
        <v>85</v>
      </c>
      <c r="Q27" s="24"/>
      <c r="R27" s="43" t="s">
        <v>85</v>
      </c>
      <c r="S27" s="24"/>
      <c r="T27" s="12" t="s">
        <v>36</v>
      </c>
      <c r="V27" s="2"/>
      <c r="X27" s="2"/>
    </row>
    <row r="28" spans="1:24" s="106" customFormat="1" ht="92.25" customHeight="1" thickBot="1">
      <c r="A28" s="85" t="s">
        <v>259</v>
      </c>
      <c r="B28" s="86" t="s">
        <v>260</v>
      </c>
      <c r="C28" s="58"/>
      <c r="D28" s="85"/>
      <c r="E28" s="87">
        <v>112</v>
      </c>
      <c r="F28" s="85"/>
      <c r="G28" s="122">
        <f>C28/E28</f>
        <v>0</v>
      </c>
      <c r="H28" s="88">
        <v>10</v>
      </c>
      <c r="I28" s="88">
        <v>4</v>
      </c>
      <c r="J28" s="88">
        <v>4</v>
      </c>
      <c r="K28" s="88">
        <v>42</v>
      </c>
      <c r="L28" s="88">
        <v>16</v>
      </c>
      <c r="M28" s="88">
        <v>90</v>
      </c>
      <c r="N28" s="88">
        <f aca="true" t="shared" si="1" ref="N28:N33">L28+30</f>
        <v>46</v>
      </c>
      <c r="O28" s="85"/>
      <c r="P28" s="89">
        <f aca="true" t="shared" si="2" ref="P28:P33">K28*N28/144</f>
        <v>13.416666666666666</v>
      </c>
      <c r="Q28" s="85"/>
      <c r="R28" s="89">
        <f aca="true" t="shared" si="3" ref="R28:R33">G28*P28</f>
        <v>0</v>
      </c>
      <c r="S28" s="85"/>
      <c r="T28" s="90" t="s">
        <v>396</v>
      </c>
      <c r="U28" s="91"/>
      <c r="V28" s="91"/>
      <c r="W28" s="91"/>
      <c r="X28" s="91"/>
    </row>
    <row r="29" spans="1:24" s="106" customFormat="1" ht="92.25" customHeight="1" thickBot="1">
      <c r="A29" s="85" t="s">
        <v>316</v>
      </c>
      <c r="B29" s="86" t="s">
        <v>336</v>
      </c>
      <c r="C29" s="58"/>
      <c r="D29" s="85"/>
      <c r="E29" s="87">
        <v>1</v>
      </c>
      <c r="F29" s="85"/>
      <c r="G29" s="122">
        <f>ROUNDUP(C29/E29,0)</f>
        <v>0</v>
      </c>
      <c r="H29" s="88"/>
      <c r="I29" s="88"/>
      <c r="J29" s="88"/>
      <c r="K29" s="88">
        <v>34</v>
      </c>
      <c r="L29" s="88">
        <v>55</v>
      </c>
      <c r="M29" s="88"/>
      <c r="N29" s="88">
        <f t="shared" si="1"/>
        <v>85</v>
      </c>
      <c r="O29" s="85"/>
      <c r="P29" s="89">
        <f t="shared" si="2"/>
        <v>20.069444444444443</v>
      </c>
      <c r="Q29" s="85"/>
      <c r="R29" s="89">
        <f t="shared" si="3"/>
        <v>0</v>
      </c>
      <c r="S29" s="85"/>
      <c r="T29" s="90" t="s">
        <v>334</v>
      </c>
      <c r="U29" s="91"/>
      <c r="V29" s="91"/>
      <c r="W29" s="91"/>
      <c r="X29" s="91"/>
    </row>
    <row r="30" spans="1:24" ht="92.25" customHeight="1" hidden="1" thickBot="1">
      <c r="A30" s="24"/>
      <c r="B30" s="23" t="s">
        <v>317</v>
      </c>
      <c r="C30" s="58"/>
      <c r="D30" s="24"/>
      <c r="E30" s="105">
        <v>4</v>
      </c>
      <c r="F30" s="24"/>
      <c r="G30" s="122">
        <f>+ROUNDUP(C30/E30,0)</f>
        <v>0</v>
      </c>
      <c r="H30" s="88"/>
      <c r="I30" s="88"/>
      <c r="J30" s="88"/>
      <c r="K30" s="25">
        <v>34</v>
      </c>
      <c r="L30" s="25">
        <v>12</v>
      </c>
      <c r="M30" s="25">
        <v>8</v>
      </c>
      <c r="N30" s="88">
        <f t="shared" si="1"/>
        <v>42</v>
      </c>
      <c r="O30" s="24"/>
      <c r="P30" s="89">
        <f t="shared" si="2"/>
        <v>9.916666666666666</v>
      </c>
      <c r="Q30" s="24"/>
      <c r="R30" s="43">
        <f t="shared" si="3"/>
        <v>0</v>
      </c>
      <c r="S30" s="24"/>
      <c r="T30" s="12" t="s">
        <v>323</v>
      </c>
      <c r="V30" s="2"/>
      <c r="X30" s="2"/>
    </row>
    <row r="31" spans="1:24" ht="92.25" customHeight="1" hidden="1" thickBot="1">
      <c r="A31" s="24"/>
      <c r="B31" s="23" t="s">
        <v>318</v>
      </c>
      <c r="C31" s="58"/>
      <c r="D31" s="24"/>
      <c r="E31" s="105">
        <v>4</v>
      </c>
      <c r="F31" s="24"/>
      <c r="G31" s="122">
        <f>+ROUNDUP(C31/E31,0)</f>
        <v>0</v>
      </c>
      <c r="H31" s="88"/>
      <c r="I31" s="88"/>
      <c r="J31" s="88"/>
      <c r="K31" s="25">
        <v>16</v>
      </c>
      <c r="L31" s="25">
        <v>16</v>
      </c>
      <c r="M31" s="25">
        <v>13</v>
      </c>
      <c r="N31" s="88">
        <f t="shared" si="1"/>
        <v>46</v>
      </c>
      <c r="O31" s="24"/>
      <c r="P31" s="89">
        <f t="shared" si="2"/>
        <v>5.111111111111111</v>
      </c>
      <c r="Q31" s="24"/>
      <c r="R31" s="43">
        <f t="shared" si="3"/>
        <v>0</v>
      </c>
      <c r="S31" s="24"/>
      <c r="T31" s="12" t="s">
        <v>323</v>
      </c>
      <c r="V31" s="2"/>
      <c r="X31" s="2"/>
    </row>
    <row r="32" spans="1:24" ht="92.25" customHeight="1" hidden="1" thickBot="1">
      <c r="A32" s="24"/>
      <c r="B32" s="23" t="s">
        <v>319</v>
      </c>
      <c r="C32" s="58"/>
      <c r="D32" s="24"/>
      <c r="E32" s="105">
        <v>4</v>
      </c>
      <c r="F32" s="24"/>
      <c r="G32" s="122">
        <f>+ROUNDUP(C32/E32,0)</f>
        <v>0</v>
      </c>
      <c r="H32" s="88"/>
      <c r="I32" s="88"/>
      <c r="J32" s="88"/>
      <c r="K32" s="25">
        <v>31</v>
      </c>
      <c r="L32" s="25">
        <v>31</v>
      </c>
      <c r="M32" s="25">
        <v>19</v>
      </c>
      <c r="N32" s="88">
        <f t="shared" si="1"/>
        <v>61</v>
      </c>
      <c r="O32" s="24"/>
      <c r="P32" s="89">
        <f t="shared" si="2"/>
        <v>13.131944444444445</v>
      </c>
      <c r="Q32" s="24"/>
      <c r="R32" s="43">
        <f t="shared" si="3"/>
        <v>0</v>
      </c>
      <c r="S32" s="24"/>
      <c r="T32" s="12" t="s">
        <v>324</v>
      </c>
      <c r="V32" s="2"/>
      <c r="X32" s="2"/>
    </row>
    <row r="33" spans="1:24" ht="92.25" customHeight="1" hidden="1" thickBot="1">
      <c r="A33" s="24"/>
      <c r="B33" s="23" t="s">
        <v>320</v>
      </c>
      <c r="C33" s="58"/>
      <c r="D33" s="24"/>
      <c r="E33" s="105">
        <v>4</v>
      </c>
      <c r="F33" s="24"/>
      <c r="G33" s="122">
        <f>+ROUNDUP(C33/E33,0)</f>
        <v>0</v>
      </c>
      <c r="H33" s="88"/>
      <c r="I33" s="88"/>
      <c r="J33" s="88"/>
      <c r="K33" s="25">
        <v>13</v>
      </c>
      <c r="L33" s="25">
        <v>13</v>
      </c>
      <c r="M33" s="25">
        <v>17</v>
      </c>
      <c r="N33" s="88">
        <f t="shared" si="1"/>
        <v>43</v>
      </c>
      <c r="O33" s="24"/>
      <c r="P33" s="89">
        <f t="shared" si="2"/>
        <v>3.8819444444444446</v>
      </c>
      <c r="Q33" s="24"/>
      <c r="R33" s="43">
        <f t="shared" si="3"/>
        <v>0</v>
      </c>
      <c r="S33" s="24"/>
      <c r="T33" s="12" t="s">
        <v>323</v>
      </c>
      <c r="V33" s="2"/>
      <c r="X33" s="2"/>
    </row>
    <row r="34" spans="1:24" ht="92.25" customHeight="1" hidden="1" thickBot="1">
      <c r="A34" s="24"/>
      <c r="B34" s="23" t="s">
        <v>321</v>
      </c>
      <c r="C34" s="58"/>
      <c r="D34" s="24"/>
      <c r="E34" s="105"/>
      <c r="F34" s="24"/>
      <c r="G34" s="127"/>
      <c r="H34" s="88"/>
      <c r="I34" s="88"/>
      <c r="J34" s="88"/>
      <c r="K34" s="25"/>
      <c r="L34" s="25"/>
      <c r="M34" s="25"/>
      <c r="N34" s="25"/>
      <c r="O34" s="24"/>
      <c r="P34" s="43"/>
      <c r="Q34" s="24"/>
      <c r="R34" s="43"/>
      <c r="S34" s="24"/>
      <c r="T34" s="12"/>
      <c r="V34" s="2"/>
      <c r="X34" s="2"/>
    </row>
    <row r="35" spans="1:24" ht="92.25" customHeight="1" hidden="1" thickBot="1">
      <c r="A35" s="24"/>
      <c r="B35" s="23" t="s">
        <v>322</v>
      </c>
      <c r="C35" s="58"/>
      <c r="D35" s="24"/>
      <c r="E35" s="105"/>
      <c r="F35" s="24"/>
      <c r="G35" s="127"/>
      <c r="H35" s="88"/>
      <c r="I35" s="88"/>
      <c r="J35" s="88"/>
      <c r="K35" s="25"/>
      <c r="L35" s="25"/>
      <c r="M35" s="25"/>
      <c r="N35" s="25"/>
      <c r="O35" s="24"/>
      <c r="P35" s="43"/>
      <c r="Q35" s="24"/>
      <c r="R35" s="43"/>
      <c r="S35" s="24"/>
      <c r="T35" s="12"/>
      <c r="V35" s="2"/>
      <c r="X35" s="2"/>
    </row>
    <row r="36" spans="1:24" ht="60.75" customHeight="1" thickBot="1">
      <c r="A36" s="24" t="s">
        <v>129</v>
      </c>
      <c r="B36" s="23" t="s">
        <v>89</v>
      </c>
      <c r="C36" s="58"/>
      <c r="D36" s="24"/>
      <c r="E36" s="42" t="s">
        <v>86</v>
      </c>
      <c r="F36" s="24"/>
      <c r="G36" s="127" t="s">
        <v>85</v>
      </c>
      <c r="H36" s="88"/>
      <c r="I36" s="88"/>
      <c r="J36" s="88"/>
      <c r="K36" s="25"/>
      <c r="L36" s="25"/>
      <c r="M36" s="25"/>
      <c r="N36" s="25">
        <f t="shared" si="0"/>
        <v>30</v>
      </c>
      <c r="O36" s="24"/>
      <c r="P36" s="43" t="s">
        <v>85</v>
      </c>
      <c r="Q36" s="24"/>
      <c r="R36" s="43" t="s">
        <v>85</v>
      </c>
      <c r="S36" s="24"/>
      <c r="T36" s="12" t="s">
        <v>58</v>
      </c>
      <c r="V36" s="2"/>
      <c r="X36" s="2"/>
    </row>
    <row r="37" spans="1:21" s="91" customFormat="1" ht="60.75" customHeight="1" thickBot="1">
      <c r="A37" s="85" t="s">
        <v>130</v>
      </c>
      <c r="B37" s="86" t="s">
        <v>5</v>
      </c>
      <c r="C37" s="58"/>
      <c r="D37" s="85"/>
      <c r="E37" s="87">
        <v>30</v>
      </c>
      <c r="F37" s="85"/>
      <c r="G37" s="122">
        <f>C37/E37</f>
        <v>0</v>
      </c>
      <c r="H37" s="88">
        <v>6</v>
      </c>
      <c r="I37" s="88">
        <v>6</v>
      </c>
      <c r="J37" s="88">
        <v>10</v>
      </c>
      <c r="K37" s="88">
        <v>42</v>
      </c>
      <c r="L37" s="88">
        <v>16</v>
      </c>
      <c r="M37" s="88">
        <v>90</v>
      </c>
      <c r="N37" s="88">
        <f t="shared" si="0"/>
        <v>46</v>
      </c>
      <c r="O37" s="85"/>
      <c r="P37" s="89">
        <f aca="true" t="shared" si="4" ref="P37:P45">K37*N37/144</f>
        <v>13.416666666666666</v>
      </c>
      <c r="Q37" s="85"/>
      <c r="R37" s="89">
        <f aca="true" t="shared" si="5" ref="R37:R45">G37*P37</f>
        <v>0</v>
      </c>
      <c r="S37" s="85"/>
      <c r="T37" s="90" t="s">
        <v>396</v>
      </c>
      <c r="U37" s="96"/>
    </row>
    <row r="38" spans="1:21" s="91" customFormat="1" ht="60.75" customHeight="1" thickBot="1">
      <c r="A38" s="85" t="s">
        <v>131</v>
      </c>
      <c r="B38" s="86" t="s">
        <v>132</v>
      </c>
      <c r="C38" s="58"/>
      <c r="D38" s="85"/>
      <c r="E38" s="87">
        <v>20</v>
      </c>
      <c r="F38" s="85"/>
      <c r="G38" s="122">
        <f>ROUNDUP(C38/E38,0)</f>
        <v>0</v>
      </c>
      <c r="H38" s="88"/>
      <c r="I38" s="88"/>
      <c r="J38" s="88"/>
      <c r="K38" s="25">
        <v>42</v>
      </c>
      <c r="L38" s="25">
        <v>16</v>
      </c>
      <c r="M38" s="25">
        <v>45</v>
      </c>
      <c r="N38" s="88">
        <f>L38+30</f>
        <v>46</v>
      </c>
      <c r="O38" s="85"/>
      <c r="P38" s="89">
        <f>K38*N38/144</f>
        <v>13.416666666666666</v>
      </c>
      <c r="Q38" s="85"/>
      <c r="R38" s="43">
        <f>G38*P38</f>
        <v>0</v>
      </c>
      <c r="S38" s="85"/>
      <c r="T38" s="90" t="s">
        <v>270</v>
      </c>
      <c r="U38" s="96"/>
    </row>
    <row r="39" spans="1:20" s="9" customFormat="1" ht="60.75" customHeight="1" thickBot="1">
      <c r="A39" s="24" t="s">
        <v>133</v>
      </c>
      <c r="B39" s="23" t="s">
        <v>134</v>
      </c>
      <c r="C39" s="58"/>
      <c r="D39" s="24"/>
      <c r="E39" s="44">
        <v>3</v>
      </c>
      <c r="F39" s="24"/>
      <c r="G39" s="128">
        <f>ROUNDUP(C39/E39,0)</f>
        <v>0</v>
      </c>
      <c r="H39" s="88">
        <v>21</v>
      </c>
      <c r="I39" s="88">
        <v>17</v>
      </c>
      <c r="J39" s="88">
        <v>19</v>
      </c>
      <c r="K39" s="25">
        <v>48</v>
      </c>
      <c r="L39" s="25">
        <v>24</v>
      </c>
      <c r="M39" s="25"/>
      <c r="N39" s="25">
        <f>L39+30</f>
        <v>54</v>
      </c>
      <c r="O39" s="24"/>
      <c r="P39" s="43">
        <f t="shared" si="4"/>
        <v>18</v>
      </c>
      <c r="Q39" s="24"/>
      <c r="R39" s="43">
        <f t="shared" si="5"/>
        <v>0</v>
      </c>
      <c r="S39" s="24"/>
      <c r="T39" s="12" t="s">
        <v>313</v>
      </c>
    </row>
    <row r="40" spans="1:21" s="91" customFormat="1" ht="60.75" customHeight="1" thickBot="1">
      <c r="A40" s="85" t="s">
        <v>136</v>
      </c>
      <c r="B40" s="86" t="s">
        <v>135</v>
      </c>
      <c r="C40" s="58"/>
      <c r="D40" s="85"/>
      <c r="E40" s="87">
        <v>200</v>
      </c>
      <c r="F40" s="85"/>
      <c r="G40" s="122">
        <f>C40/E40</f>
        <v>0</v>
      </c>
      <c r="H40" s="88">
        <v>3</v>
      </c>
      <c r="I40" s="88">
        <v>3</v>
      </c>
      <c r="J40" s="88">
        <v>2</v>
      </c>
      <c r="K40" s="88">
        <v>42</v>
      </c>
      <c r="L40" s="88">
        <v>16</v>
      </c>
      <c r="M40" s="88">
        <v>90</v>
      </c>
      <c r="N40" s="88">
        <f t="shared" si="0"/>
        <v>46</v>
      </c>
      <c r="O40" s="85"/>
      <c r="P40" s="89">
        <f t="shared" si="4"/>
        <v>13.416666666666666</v>
      </c>
      <c r="Q40" s="85"/>
      <c r="R40" s="89">
        <f t="shared" si="5"/>
        <v>0</v>
      </c>
      <c r="S40" s="85"/>
      <c r="T40" s="90" t="s">
        <v>396</v>
      </c>
      <c r="U40" s="96"/>
    </row>
    <row r="41" spans="1:22" s="91" customFormat="1" ht="60.75" customHeight="1" thickBot="1">
      <c r="A41" s="85" t="s">
        <v>38</v>
      </c>
      <c r="B41" s="86" t="s">
        <v>243</v>
      </c>
      <c r="C41" s="58"/>
      <c r="D41" s="85"/>
      <c r="E41" s="87">
        <v>62</v>
      </c>
      <c r="F41" s="85"/>
      <c r="G41" s="122">
        <f>C41/E41</f>
        <v>0</v>
      </c>
      <c r="H41" s="88">
        <v>6</v>
      </c>
      <c r="I41" s="88">
        <v>4</v>
      </c>
      <c r="J41" s="88">
        <v>2</v>
      </c>
      <c r="K41" s="25">
        <v>42</v>
      </c>
      <c r="L41" s="25">
        <v>16</v>
      </c>
      <c r="M41" s="25">
        <v>45</v>
      </c>
      <c r="N41" s="88">
        <f t="shared" si="0"/>
        <v>46</v>
      </c>
      <c r="O41" s="85"/>
      <c r="P41" s="89">
        <f t="shared" si="4"/>
        <v>13.416666666666666</v>
      </c>
      <c r="Q41" s="85"/>
      <c r="R41" s="89">
        <f t="shared" si="5"/>
        <v>0</v>
      </c>
      <c r="S41" s="85"/>
      <c r="T41" s="12" t="s">
        <v>395</v>
      </c>
      <c r="V41" s="96"/>
    </row>
    <row r="42" spans="1:20" s="96" customFormat="1" ht="60.75" customHeight="1" thickBot="1">
      <c r="A42" s="85" t="s">
        <v>238</v>
      </c>
      <c r="B42" s="86" t="s">
        <v>20</v>
      </c>
      <c r="C42" s="58"/>
      <c r="D42" s="85"/>
      <c r="E42" s="87">
        <v>4</v>
      </c>
      <c r="F42" s="85"/>
      <c r="G42" s="122">
        <f>ROUNDUP(C42/E42,0)</f>
        <v>0</v>
      </c>
      <c r="H42" s="88"/>
      <c r="I42" s="88"/>
      <c r="J42" s="88"/>
      <c r="K42" s="25">
        <v>42</v>
      </c>
      <c r="L42" s="25">
        <v>16</v>
      </c>
      <c r="M42" s="25">
        <v>45</v>
      </c>
      <c r="N42" s="88">
        <f t="shared" si="0"/>
        <v>46</v>
      </c>
      <c r="O42" s="85"/>
      <c r="P42" s="89">
        <f t="shared" si="4"/>
        <v>13.416666666666666</v>
      </c>
      <c r="Q42" s="85"/>
      <c r="R42" s="89">
        <f t="shared" si="5"/>
        <v>0</v>
      </c>
      <c r="S42" s="85"/>
      <c r="T42" s="90" t="s">
        <v>326</v>
      </c>
    </row>
    <row r="43" spans="1:20" s="91" customFormat="1" ht="60.75" customHeight="1" thickBot="1">
      <c r="A43" s="85" t="s">
        <v>137</v>
      </c>
      <c r="B43" s="86" t="s">
        <v>138</v>
      </c>
      <c r="C43" s="58"/>
      <c r="D43" s="85"/>
      <c r="E43" s="87">
        <v>18</v>
      </c>
      <c r="F43" s="85"/>
      <c r="G43" s="122">
        <f>C43/E43</f>
        <v>0</v>
      </c>
      <c r="H43" s="88">
        <v>7</v>
      </c>
      <c r="I43" s="88">
        <v>17</v>
      </c>
      <c r="J43" s="88">
        <v>12</v>
      </c>
      <c r="K43" s="88">
        <v>42</v>
      </c>
      <c r="L43" s="88">
        <v>16</v>
      </c>
      <c r="M43" s="88">
        <v>90</v>
      </c>
      <c r="N43" s="88">
        <f t="shared" si="0"/>
        <v>46</v>
      </c>
      <c r="O43" s="85"/>
      <c r="P43" s="89">
        <f t="shared" si="4"/>
        <v>13.416666666666666</v>
      </c>
      <c r="Q43" s="85"/>
      <c r="R43" s="89">
        <f t="shared" si="5"/>
        <v>0</v>
      </c>
      <c r="S43" s="85"/>
      <c r="T43" s="90" t="s">
        <v>396</v>
      </c>
    </row>
    <row r="44" spans="1:24" ht="60.75" customHeight="1" thickBot="1">
      <c r="A44" s="24" t="s">
        <v>139</v>
      </c>
      <c r="B44" s="23" t="s">
        <v>140</v>
      </c>
      <c r="C44" s="58"/>
      <c r="D44" s="24"/>
      <c r="E44" s="42" t="s">
        <v>86</v>
      </c>
      <c r="F44" s="24"/>
      <c r="G44" s="127" t="s">
        <v>85</v>
      </c>
      <c r="H44" s="88"/>
      <c r="I44" s="88"/>
      <c r="J44" s="88"/>
      <c r="K44" s="25"/>
      <c r="L44" s="25"/>
      <c r="M44" s="25"/>
      <c r="N44" s="25">
        <f t="shared" si="0"/>
        <v>30</v>
      </c>
      <c r="O44" s="24"/>
      <c r="P44" s="43" t="s">
        <v>85</v>
      </c>
      <c r="Q44" s="24"/>
      <c r="R44" s="43" t="s">
        <v>85</v>
      </c>
      <c r="S44" s="24"/>
      <c r="T44" s="12" t="s">
        <v>61</v>
      </c>
      <c r="V44" s="2"/>
      <c r="X44" s="2"/>
    </row>
    <row r="45" spans="1:24" s="163" customFormat="1" ht="60.75" customHeight="1" thickBot="1">
      <c r="A45" s="85" t="s">
        <v>272</v>
      </c>
      <c r="B45" s="86" t="s">
        <v>273</v>
      </c>
      <c r="C45" s="58"/>
      <c r="D45" s="85"/>
      <c r="E45" s="87">
        <v>200</v>
      </c>
      <c r="F45" s="85"/>
      <c r="G45" s="122">
        <f>C45/E45</f>
        <v>0</v>
      </c>
      <c r="H45" s="88">
        <v>3</v>
      </c>
      <c r="I45" s="88">
        <v>5</v>
      </c>
      <c r="J45" s="88">
        <v>2</v>
      </c>
      <c r="K45" s="88">
        <v>42</v>
      </c>
      <c r="L45" s="88">
        <v>16</v>
      </c>
      <c r="M45" s="88">
        <v>90</v>
      </c>
      <c r="N45" s="88">
        <f>L45+30</f>
        <v>46</v>
      </c>
      <c r="O45" s="85"/>
      <c r="P45" s="89">
        <f t="shared" si="4"/>
        <v>13.416666666666666</v>
      </c>
      <c r="Q45" s="85"/>
      <c r="R45" s="89">
        <f t="shared" si="5"/>
        <v>0</v>
      </c>
      <c r="S45" s="85"/>
      <c r="T45" s="90" t="s">
        <v>396</v>
      </c>
      <c r="U45" s="96"/>
      <c r="V45" s="96"/>
      <c r="W45" s="96"/>
      <c r="X45" s="96"/>
    </row>
    <row r="46" spans="1:20" s="91" customFormat="1" ht="60.75" customHeight="1" thickBot="1">
      <c r="A46" s="85" t="s">
        <v>141</v>
      </c>
      <c r="B46" s="86" t="s">
        <v>142</v>
      </c>
      <c r="C46" s="58"/>
      <c r="D46" s="85"/>
      <c r="E46" s="87">
        <v>24</v>
      </c>
      <c r="F46" s="85"/>
      <c r="G46" s="122">
        <f>C46/E46</f>
        <v>0</v>
      </c>
      <c r="H46" s="88">
        <v>12</v>
      </c>
      <c r="I46" s="88">
        <v>7</v>
      </c>
      <c r="J46" s="88">
        <v>11</v>
      </c>
      <c r="K46" s="88">
        <v>42</v>
      </c>
      <c r="L46" s="88">
        <v>16</v>
      </c>
      <c r="M46" s="88">
        <v>90</v>
      </c>
      <c r="N46" s="88">
        <f t="shared" si="0"/>
        <v>46</v>
      </c>
      <c r="O46" s="85"/>
      <c r="P46" s="89">
        <f>K46*N46/144</f>
        <v>13.416666666666666</v>
      </c>
      <c r="Q46" s="85"/>
      <c r="R46" s="89">
        <f>G46*P46</f>
        <v>0</v>
      </c>
      <c r="S46" s="85"/>
      <c r="T46" s="90" t="s">
        <v>396</v>
      </c>
    </row>
    <row r="47" spans="1:24" s="106" customFormat="1" ht="60.75" customHeight="1" thickBot="1">
      <c r="A47" s="85" t="s">
        <v>143</v>
      </c>
      <c r="B47" s="86" t="s">
        <v>144</v>
      </c>
      <c r="C47" s="58"/>
      <c r="D47" s="85"/>
      <c r="E47" s="87">
        <v>160</v>
      </c>
      <c r="F47" s="85"/>
      <c r="G47" s="122">
        <f>C47/E47</f>
        <v>0</v>
      </c>
      <c r="H47" s="88">
        <v>4</v>
      </c>
      <c r="I47" s="88">
        <v>6</v>
      </c>
      <c r="J47" s="88">
        <v>2</v>
      </c>
      <c r="K47" s="88">
        <v>42</v>
      </c>
      <c r="L47" s="88">
        <v>16</v>
      </c>
      <c r="M47" s="88">
        <v>90</v>
      </c>
      <c r="N47" s="88">
        <f t="shared" si="0"/>
        <v>46</v>
      </c>
      <c r="O47" s="85"/>
      <c r="P47" s="89">
        <f>K47*N47/144</f>
        <v>13.416666666666666</v>
      </c>
      <c r="Q47" s="85"/>
      <c r="R47" s="89">
        <f>G47*P47</f>
        <v>0</v>
      </c>
      <c r="S47" s="85"/>
      <c r="T47" s="90" t="s">
        <v>396</v>
      </c>
      <c r="U47" s="91"/>
      <c r="V47" s="91"/>
      <c r="W47" s="91"/>
      <c r="X47" s="91"/>
    </row>
    <row r="48" spans="1:24" ht="83.25" customHeight="1" thickBot="1">
      <c r="A48" s="24" t="s">
        <v>145</v>
      </c>
      <c r="B48" s="23" t="s">
        <v>146</v>
      </c>
      <c r="C48" s="58"/>
      <c r="D48" s="24"/>
      <c r="E48" s="42" t="s">
        <v>86</v>
      </c>
      <c r="F48" s="24"/>
      <c r="G48" s="127" t="s">
        <v>85</v>
      </c>
      <c r="H48" s="88"/>
      <c r="I48" s="88"/>
      <c r="J48" s="88"/>
      <c r="K48" s="25"/>
      <c r="L48" s="25"/>
      <c r="M48" s="25"/>
      <c r="N48" s="25">
        <f t="shared" si="0"/>
        <v>30</v>
      </c>
      <c r="O48" s="24"/>
      <c r="P48" s="43" t="s">
        <v>85</v>
      </c>
      <c r="Q48" s="24"/>
      <c r="R48" s="43" t="s">
        <v>85</v>
      </c>
      <c r="S48" s="24"/>
      <c r="T48" s="12" t="s">
        <v>35</v>
      </c>
      <c r="V48" s="2"/>
      <c r="X48" s="2"/>
    </row>
    <row r="49" spans="1:20" s="91" customFormat="1" ht="60.75" customHeight="1" thickBot="1">
      <c r="A49" s="85" t="s">
        <v>147</v>
      </c>
      <c r="B49" s="86" t="s">
        <v>291</v>
      </c>
      <c r="C49" s="58"/>
      <c r="D49" s="85"/>
      <c r="E49" s="87">
        <v>6</v>
      </c>
      <c r="F49" s="85"/>
      <c r="G49" s="128">
        <f>C49/E49</f>
        <v>0</v>
      </c>
      <c r="H49" s="88">
        <v>30</v>
      </c>
      <c r="I49" s="88">
        <v>14</v>
      </c>
      <c r="J49" s="88">
        <v>8</v>
      </c>
      <c r="K49" s="25">
        <v>42</v>
      </c>
      <c r="L49" s="25">
        <v>16</v>
      </c>
      <c r="M49" s="25">
        <v>45</v>
      </c>
      <c r="N49" s="88">
        <f t="shared" si="0"/>
        <v>46</v>
      </c>
      <c r="O49" s="85"/>
      <c r="P49" s="89">
        <f aca="true" t="shared" si="6" ref="P49:P55">K49*N49/144</f>
        <v>13.416666666666666</v>
      </c>
      <c r="Q49" s="85"/>
      <c r="R49" s="89">
        <f aca="true" t="shared" si="7" ref="R49:R54">G49*P49</f>
        <v>0</v>
      </c>
      <c r="S49" s="85"/>
      <c r="T49" s="12" t="s">
        <v>310</v>
      </c>
    </row>
    <row r="50" spans="1:20" s="96" customFormat="1" ht="60.75" customHeight="1" thickBot="1">
      <c r="A50" s="85" t="s">
        <v>148</v>
      </c>
      <c r="B50" s="86" t="s">
        <v>149</v>
      </c>
      <c r="C50" s="58"/>
      <c r="D50" s="85"/>
      <c r="E50" s="87">
        <v>1</v>
      </c>
      <c r="F50" s="85"/>
      <c r="G50" s="128">
        <f>ROUNDUP(C50/E50,0)</f>
        <v>0</v>
      </c>
      <c r="H50" s="88">
        <v>11</v>
      </c>
      <c r="I50" s="88">
        <v>11</v>
      </c>
      <c r="J50" s="88">
        <v>67</v>
      </c>
      <c r="K50" s="88">
        <v>48</v>
      </c>
      <c r="L50" s="88">
        <v>24</v>
      </c>
      <c r="M50" s="88">
        <v>72</v>
      </c>
      <c r="N50" s="88">
        <f t="shared" si="0"/>
        <v>54</v>
      </c>
      <c r="O50" s="85"/>
      <c r="P50" s="89">
        <f t="shared" si="6"/>
        <v>18</v>
      </c>
      <c r="Q50" s="85"/>
      <c r="R50" s="89">
        <f t="shared" si="7"/>
        <v>0</v>
      </c>
      <c r="S50" s="85"/>
      <c r="T50" s="90" t="s">
        <v>404</v>
      </c>
    </row>
    <row r="51" spans="1:21" s="91" customFormat="1" ht="60.75" customHeight="1" thickBot="1">
      <c r="A51" s="85" t="s">
        <v>6</v>
      </c>
      <c r="B51" s="86" t="s">
        <v>7</v>
      </c>
      <c r="C51" s="58"/>
      <c r="D51" s="85"/>
      <c r="E51" s="87">
        <v>15</v>
      </c>
      <c r="F51" s="85"/>
      <c r="G51" s="122">
        <f>C51/E51</f>
        <v>0</v>
      </c>
      <c r="H51" s="88">
        <v>12</v>
      </c>
      <c r="I51" s="88">
        <v>6</v>
      </c>
      <c r="J51" s="88">
        <v>12</v>
      </c>
      <c r="K51" s="25">
        <v>42</v>
      </c>
      <c r="L51" s="25">
        <v>16</v>
      </c>
      <c r="M51" s="25">
        <v>45</v>
      </c>
      <c r="N51" s="88">
        <f t="shared" si="0"/>
        <v>46</v>
      </c>
      <c r="O51" s="85"/>
      <c r="P51" s="89">
        <f t="shared" si="6"/>
        <v>13.416666666666666</v>
      </c>
      <c r="Q51" s="85"/>
      <c r="R51" s="89">
        <f t="shared" si="7"/>
        <v>0</v>
      </c>
      <c r="S51" s="85"/>
      <c r="T51" s="12" t="s">
        <v>310</v>
      </c>
      <c r="U51" s="96"/>
    </row>
    <row r="52" spans="1:21" s="91" customFormat="1" ht="60.75" customHeight="1" thickBot="1">
      <c r="A52" s="85" t="s">
        <v>150</v>
      </c>
      <c r="B52" s="86" t="s">
        <v>13</v>
      </c>
      <c r="C52" s="58"/>
      <c r="D52" s="85"/>
      <c r="E52" s="87">
        <v>48</v>
      </c>
      <c r="F52" s="85"/>
      <c r="G52" s="122">
        <f>C52/E52</f>
        <v>0</v>
      </c>
      <c r="H52" s="88">
        <v>11</v>
      </c>
      <c r="I52" s="88">
        <v>5</v>
      </c>
      <c r="J52" s="88">
        <v>9</v>
      </c>
      <c r="K52" s="88">
        <v>42</v>
      </c>
      <c r="L52" s="88">
        <v>16</v>
      </c>
      <c r="M52" s="88">
        <v>90</v>
      </c>
      <c r="N52" s="88">
        <f t="shared" si="0"/>
        <v>46</v>
      </c>
      <c r="O52" s="85"/>
      <c r="P52" s="89">
        <f t="shared" si="6"/>
        <v>13.416666666666666</v>
      </c>
      <c r="Q52" s="85"/>
      <c r="R52" s="89">
        <f t="shared" si="7"/>
        <v>0</v>
      </c>
      <c r="S52" s="85"/>
      <c r="T52" s="90" t="s">
        <v>396</v>
      </c>
      <c r="U52" s="96"/>
    </row>
    <row r="53" spans="1:21" s="91" customFormat="1" ht="60.75" customHeight="1" thickBot="1">
      <c r="A53" s="85" t="s">
        <v>151</v>
      </c>
      <c r="B53" s="86" t="s">
        <v>152</v>
      </c>
      <c r="C53" s="58"/>
      <c r="D53" s="85"/>
      <c r="E53" s="87">
        <v>100</v>
      </c>
      <c r="F53" s="85"/>
      <c r="G53" s="122">
        <f>C53/E53</f>
        <v>0</v>
      </c>
      <c r="H53" s="88">
        <v>6</v>
      </c>
      <c r="I53" s="88">
        <v>8</v>
      </c>
      <c r="J53" s="88">
        <v>2</v>
      </c>
      <c r="K53" s="88">
        <v>42</v>
      </c>
      <c r="L53" s="88">
        <v>16</v>
      </c>
      <c r="M53" s="88">
        <v>90</v>
      </c>
      <c r="N53" s="88">
        <f t="shared" si="0"/>
        <v>46</v>
      </c>
      <c r="O53" s="85"/>
      <c r="P53" s="89">
        <f t="shared" si="6"/>
        <v>13.416666666666666</v>
      </c>
      <c r="Q53" s="85"/>
      <c r="R53" s="89">
        <f t="shared" si="7"/>
        <v>0</v>
      </c>
      <c r="S53" s="85"/>
      <c r="T53" s="90" t="s">
        <v>396</v>
      </c>
      <c r="U53" s="96"/>
    </row>
    <row r="54" spans="1:21" s="91" customFormat="1" ht="60.75" customHeight="1" thickBot="1">
      <c r="A54" s="85" t="s">
        <v>264</v>
      </c>
      <c r="B54" s="86" t="s">
        <v>265</v>
      </c>
      <c r="C54" s="58"/>
      <c r="D54" s="85"/>
      <c r="E54" s="87">
        <v>120</v>
      </c>
      <c r="F54" s="85"/>
      <c r="G54" s="122">
        <f>C54/E54</f>
        <v>0</v>
      </c>
      <c r="H54" s="88">
        <v>5</v>
      </c>
      <c r="I54" s="88">
        <v>5</v>
      </c>
      <c r="J54" s="88">
        <v>2</v>
      </c>
      <c r="K54" s="88">
        <v>42</v>
      </c>
      <c r="L54" s="88">
        <v>16</v>
      </c>
      <c r="M54" s="88">
        <v>90</v>
      </c>
      <c r="N54" s="88">
        <f t="shared" si="0"/>
        <v>46</v>
      </c>
      <c r="O54" s="85"/>
      <c r="P54" s="89">
        <f t="shared" si="6"/>
        <v>13.416666666666666</v>
      </c>
      <c r="Q54" s="85"/>
      <c r="R54" s="89">
        <f t="shared" si="7"/>
        <v>0</v>
      </c>
      <c r="S54" s="85"/>
      <c r="T54" s="90" t="s">
        <v>396</v>
      </c>
      <c r="U54" s="96"/>
    </row>
    <row r="55" spans="1:24" ht="60.75" customHeight="1" thickBot="1">
      <c r="A55" s="24" t="s">
        <v>153</v>
      </c>
      <c r="B55" s="23" t="s">
        <v>154</v>
      </c>
      <c r="C55" s="58"/>
      <c r="D55" s="24"/>
      <c r="E55" s="87">
        <v>12</v>
      </c>
      <c r="F55" s="24"/>
      <c r="G55" s="128">
        <f>ROUNDUP(C55/E55,0)</f>
        <v>0</v>
      </c>
      <c r="H55" s="88"/>
      <c r="I55" s="88"/>
      <c r="J55" s="88"/>
      <c r="K55" s="25">
        <v>42</v>
      </c>
      <c r="L55" s="25">
        <v>16</v>
      </c>
      <c r="M55" s="25">
        <v>45</v>
      </c>
      <c r="N55" s="25">
        <f t="shared" si="0"/>
        <v>46</v>
      </c>
      <c r="O55" s="24"/>
      <c r="P55" s="43">
        <f t="shared" si="6"/>
        <v>13.416666666666666</v>
      </c>
      <c r="Q55" s="24"/>
      <c r="R55" s="43">
        <f aca="true" t="shared" si="8" ref="R55:R62">G55*P55</f>
        <v>0</v>
      </c>
      <c r="S55" s="24"/>
      <c r="T55" s="90" t="s">
        <v>275</v>
      </c>
      <c r="V55" s="2"/>
      <c r="X55" s="2"/>
    </row>
    <row r="56" spans="1:20" s="91" customFormat="1" ht="60.75" customHeight="1" thickBot="1">
      <c r="A56" s="85" t="s">
        <v>153</v>
      </c>
      <c r="B56" s="86" t="s">
        <v>372</v>
      </c>
      <c r="C56" s="58"/>
      <c r="D56" s="95"/>
      <c r="E56" s="87" t="s">
        <v>86</v>
      </c>
      <c r="F56" s="95"/>
      <c r="G56" s="122"/>
      <c r="H56" s="88"/>
      <c r="I56" s="88"/>
      <c r="J56" s="88"/>
      <c r="K56" s="88">
        <v>48</v>
      </c>
      <c r="L56" s="88">
        <v>24</v>
      </c>
      <c r="M56" s="88">
        <v>84</v>
      </c>
      <c r="N56" s="88">
        <f>L56+30</f>
        <v>54</v>
      </c>
      <c r="O56" s="95"/>
      <c r="P56" s="43" t="s">
        <v>85</v>
      </c>
      <c r="Q56" s="95"/>
      <c r="R56" s="43" t="s">
        <v>85</v>
      </c>
      <c r="S56" s="95"/>
      <c r="T56" s="90" t="s">
        <v>311</v>
      </c>
    </row>
    <row r="57" spans="1:24" ht="60.75" customHeight="1" thickBot="1">
      <c r="A57" s="24" t="s">
        <v>155</v>
      </c>
      <c r="B57" s="23" t="s">
        <v>292</v>
      </c>
      <c r="C57" s="58"/>
      <c r="D57" s="24"/>
      <c r="E57" s="87">
        <v>4</v>
      </c>
      <c r="F57" s="24"/>
      <c r="G57" s="128">
        <f>ROUNDUP(C57/E57,0)</f>
        <v>0</v>
      </c>
      <c r="H57" s="88"/>
      <c r="I57" s="88"/>
      <c r="J57" s="88"/>
      <c r="K57" s="25">
        <v>42</v>
      </c>
      <c r="L57" s="25">
        <v>16</v>
      </c>
      <c r="M57" s="25">
        <v>62</v>
      </c>
      <c r="N57" s="25">
        <f t="shared" si="0"/>
        <v>46</v>
      </c>
      <c r="O57" s="24"/>
      <c r="P57" s="43">
        <f aca="true" t="shared" si="9" ref="P57:P72">K57*N57/144</f>
        <v>13.416666666666666</v>
      </c>
      <c r="Q57" s="24"/>
      <c r="R57" s="43">
        <f t="shared" si="8"/>
        <v>0</v>
      </c>
      <c r="S57" s="24"/>
      <c r="T57" s="90" t="s">
        <v>274</v>
      </c>
      <c r="V57" s="2"/>
      <c r="X57" s="2"/>
    </row>
    <row r="58" spans="1:20" s="91" customFormat="1" ht="60.75" customHeight="1" thickBot="1">
      <c r="A58" s="85" t="s">
        <v>155</v>
      </c>
      <c r="B58" s="86" t="s">
        <v>371</v>
      </c>
      <c r="C58" s="58"/>
      <c r="D58" s="85"/>
      <c r="E58" s="87" t="s">
        <v>86</v>
      </c>
      <c r="F58" s="85"/>
      <c r="G58" s="122"/>
      <c r="H58" s="88"/>
      <c r="I58" s="88"/>
      <c r="J58" s="88"/>
      <c r="K58" s="88">
        <v>48</v>
      </c>
      <c r="L58" s="88">
        <v>24</v>
      </c>
      <c r="M58" s="88"/>
      <c r="N58" s="88">
        <f t="shared" si="0"/>
        <v>54</v>
      </c>
      <c r="O58" s="85"/>
      <c r="P58" s="43" t="s">
        <v>85</v>
      </c>
      <c r="Q58" s="85"/>
      <c r="R58" s="43" t="s">
        <v>85</v>
      </c>
      <c r="S58" s="85"/>
      <c r="T58" s="90" t="s">
        <v>311</v>
      </c>
    </row>
    <row r="59" spans="1:24" ht="60.75" customHeight="1" thickBot="1">
      <c r="A59" s="24" t="s">
        <v>156</v>
      </c>
      <c r="B59" s="23" t="s">
        <v>293</v>
      </c>
      <c r="C59" s="58"/>
      <c r="D59" s="24"/>
      <c r="E59" s="87">
        <v>6</v>
      </c>
      <c r="F59" s="24"/>
      <c r="G59" s="128">
        <f>ROUNDUP(C59/E59,0)</f>
        <v>0</v>
      </c>
      <c r="H59" s="88"/>
      <c r="I59" s="88"/>
      <c r="J59" s="88"/>
      <c r="K59" s="25">
        <v>42</v>
      </c>
      <c r="L59" s="25">
        <v>16</v>
      </c>
      <c r="M59" s="25">
        <v>62</v>
      </c>
      <c r="N59" s="25">
        <f t="shared" si="0"/>
        <v>46</v>
      </c>
      <c r="O59" s="24"/>
      <c r="P59" s="43">
        <f t="shared" si="9"/>
        <v>13.416666666666666</v>
      </c>
      <c r="Q59" s="24"/>
      <c r="R59" s="43">
        <f t="shared" si="8"/>
        <v>0</v>
      </c>
      <c r="S59" s="24"/>
      <c r="T59" s="90" t="s">
        <v>276</v>
      </c>
      <c r="V59" s="2"/>
      <c r="X59" s="2"/>
    </row>
    <row r="60" spans="1:20" s="91" customFormat="1" ht="60.75" customHeight="1" thickBot="1">
      <c r="A60" s="85" t="s">
        <v>156</v>
      </c>
      <c r="B60" s="86" t="s">
        <v>370</v>
      </c>
      <c r="C60" s="58"/>
      <c r="D60" s="85"/>
      <c r="E60" s="87" t="s">
        <v>86</v>
      </c>
      <c r="F60" s="85"/>
      <c r="G60" s="122"/>
      <c r="H60" s="88"/>
      <c r="I60" s="88"/>
      <c r="J60" s="88"/>
      <c r="K60" s="88">
        <v>48</v>
      </c>
      <c r="L60" s="88">
        <v>24</v>
      </c>
      <c r="M60" s="88"/>
      <c r="N60" s="88">
        <f t="shared" si="0"/>
        <v>54</v>
      </c>
      <c r="O60" s="85"/>
      <c r="P60" s="43" t="s">
        <v>85</v>
      </c>
      <c r="Q60" s="85"/>
      <c r="R60" s="43" t="s">
        <v>85</v>
      </c>
      <c r="S60" s="85"/>
      <c r="T60" s="90" t="s">
        <v>311</v>
      </c>
    </row>
    <row r="61" spans="1:24" ht="60.75" customHeight="1" thickBot="1">
      <c r="A61" s="24" t="s">
        <v>157</v>
      </c>
      <c r="B61" s="23" t="s">
        <v>294</v>
      </c>
      <c r="C61" s="58"/>
      <c r="D61" s="24"/>
      <c r="E61" s="42">
        <v>8</v>
      </c>
      <c r="F61" s="24"/>
      <c r="G61" s="128">
        <f>ROUNDUP(C61/E61,0)</f>
        <v>0</v>
      </c>
      <c r="H61" s="88"/>
      <c r="I61" s="88"/>
      <c r="J61" s="88"/>
      <c r="K61" s="25">
        <v>42</v>
      </c>
      <c r="L61" s="25">
        <v>16</v>
      </c>
      <c r="M61" s="25">
        <v>45</v>
      </c>
      <c r="N61" s="25">
        <f t="shared" si="0"/>
        <v>46</v>
      </c>
      <c r="O61" s="24"/>
      <c r="P61" s="43">
        <f t="shared" si="9"/>
        <v>13.416666666666666</v>
      </c>
      <c r="Q61" s="24"/>
      <c r="R61" s="43">
        <f t="shared" si="8"/>
        <v>0</v>
      </c>
      <c r="S61" s="24"/>
      <c r="T61" s="90" t="s">
        <v>274</v>
      </c>
      <c r="V61" s="2"/>
      <c r="X61" s="2"/>
    </row>
    <row r="62" spans="1:20" s="91" customFormat="1" ht="60.75" customHeight="1" thickBot="1">
      <c r="A62" s="85" t="s">
        <v>241</v>
      </c>
      <c r="B62" s="86" t="s">
        <v>358</v>
      </c>
      <c r="C62" s="58"/>
      <c r="D62" s="85"/>
      <c r="E62" s="87">
        <v>8</v>
      </c>
      <c r="F62" s="85"/>
      <c r="G62" s="122">
        <f>ROUNDUP(C62/E62,0)</f>
        <v>0</v>
      </c>
      <c r="H62" s="88"/>
      <c r="I62" s="88"/>
      <c r="J62" s="88"/>
      <c r="K62" s="25">
        <v>42</v>
      </c>
      <c r="L62" s="25">
        <v>16</v>
      </c>
      <c r="M62" s="25">
        <v>45</v>
      </c>
      <c r="N62" s="88">
        <f t="shared" si="0"/>
        <v>46</v>
      </c>
      <c r="O62" s="85"/>
      <c r="P62" s="89">
        <f t="shared" si="9"/>
        <v>13.416666666666666</v>
      </c>
      <c r="Q62" s="85"/>
      <c r="R62" s="89">
        <f t="shared" si="8"/>
        <v>0</v>
      </c>
      <c r="S62" s="85"/>
      <c r="T62" s="90" t="s">
        <v>276</v>
      </c>
    </row>
    <row r="63" spans="1:20" s="91" customFormat="1" ht="60.75" customHeight="1" thickBot="1">
      <c r="A63" s="85" t="s">
        <v>39</v>
      </c>
      <c r="B63" s="86" t="s">
        <v>359</v>
      </c>
      <c r="C63" s="58"/>
      <c r="D63" s="85"/>
      <c r="E63" s="87">
        <v>4</v>
      </c>
      <c r="F63" s="85"/>
      <c r="G63" s="122">
        <f>ROUNDUP(C63/E63,0)</f>
        <v>0</v>
      </c>
      <c r="H63" s="88"/>
      <c r="I63" s="88"/>
      <c r="J63" s="88"/>
      <c r="K63" s="25">
        <v>42</v>
      </c>
      <c r="L63" s="25">
        <v>16</v>
      </c>
      <c r="M63" s="25">
        <v>62</v>
      </c>
      <c r="N63" s="88">
        <f aca="true" t="shared" si="10" ref="N63:N111">L63+30</f>
        <v>46</v>
      </c>
      <c r="O63" s="85"/>
      <c r="P63" s="89">
        <f t="shared" si="9"/>
        <v>13.416666666666666</v>
      </c>
      <c r="Q63" s="85"/>
      <c r="R63" s="89">
        <f aca="true" t="shared" si="11" ref="R63:R110">G63*P63</f>
        <v>0</v>
      </c>
      <c r="S63" s="85"/>
      <c r="T63" s="90" t="s">
        <v>274</v>
      </c>
    </row>
    <row r="64" spans="1:20" s="91" customFormat="1" ht="60.75" customHeight="1" thickBot="1">
      <c r="A64" s="85" t="s">
        <v>39</v>
      </c>
      <c r="B64" s="86" t="s">
        <v>373</v>
      </c>
      <c r="C64" s="58"/>
      <c r="D64" s="85"/>
      <c r="E64" s="87" t="s">
        <v>86</v>
      </c>
      <c r="F64" s="85"/>
      <c r="G64" s="122"/>
      <c r="H64" s="88"/>
      <c r="I64" s="88"/>
      <c r="J64" s="88" t="s">
        <v>309</v>
      </c>
      <c r="K64" s="88">
        <v>48</v>
      </c>
      <c r="L64" s="88">
        <v>24</v>
      </c>
      <c r="M64" s="88"/>
      <c r="N64" s="88">
        <f t="shared" si="10"/>
        <v>54</v>
      </c>
      <c r="O64" s="85"/>
      <c r="P64" s="43" t="s">
        <v>85</v>
      </c>
      <c r="Q64" s="85"/>
      <c r="R64" s="43" t="s">
        <v>85</v>
      </c>
      <c r="S64" s="85"/>
      <c r="T64" s="90" t="s">
        <v>397</v>
      </c>
    </row>
    <row r="65" spans="1:20" s="96" customFormat="1" ht="60.75" customHeight="1" thickBot="1">
      <c r="A65" s="85" t="s">
        <v>284</v>
      </c>
      <c r="B65" s="86" t="s">
        <v>285</v>
      </c>
      <c r="C65" s="58"/>
      <c r="D65" s="85"/>
      <c r="E65" s="87">
        <v>3</v>
      </c>
      <c r="F65" s="85"/>
      <c r="G65" s="128">
        <f>ROUNDUP(C65/E65,0)</f>
        <v>0</v>
      </c>
      <c r="H65" s="88">
        <v>30</v>
      </c>
      <c r="I65" s="88">
        <v>30</v>
      </c>
      <c r="J65" s="88">
        <v>24</v>
      </c>
      <c r="K65" s="88">
        <v>30</v>
      </c>
      <c r="L65" s="88">
        <v>30</v>
      </c>
      <c r="M65" s="88">
        <v>24</v>
      </c>
      <c r="N65" s="88">
        <f t="shared" si="10"/>
        <v>60</v>
      </c>
      <c r="O65" s="85"/>
      <c r="P65" s="89">
        <f t="shared" si="9"/>
        <v>12.5</v>
      </c>
      <c r="Q65" s="85"/>
      <c r="R65" s="89">
        <f t="shared" si="11"/>
        <v>0</v>
      </c>
      <c r="S65" s="85"/>
      <c r="T65" s="90" t="s">
        <v>398</v>
      </c>
    </row>
    <row r="66" spans="1:20" s="91" customFormat="1" ht="60.75" customHeight="1" thickBot="1">
      <c r="A66" s="85" t="s">
        <v>383</v>
      </c>
      <c r="B66" s="86" t="s">
        <v>295</v>
      </c>
      <c r="C66" s="58"/>
      <c r="D66" s="85"/>
      <c r="E66" s="87">
        <v>3</v>
      </c>
      <c r="F66" s="85"/>
      <c r="G66" s="122">
        <f>ROUNDUP(C66/E66,0)</f>
        <v>0</v>
      </c>
      <c r="H66" s="88">
        <v>30</v>
      </c>
      <c r="I66" s="88">
        <v>30</v>
      </c>
      <c r="J66" s="88">
        <v>24</v>
      </c>
      <c r="K66" s="88">
        <v>30</v>
      </c>
      <c r="L66" s="88">
        <v>30</v>
      </c>
      <c r="M66" s="88">
        <v>24</v>
      </c>
      <c r="N66" s="88">
        <f t="shared" si="10"/>
        <v>60</v>
      </c>
      <c r="O66" s="85"/>
      <c r="P66" s="89">
        <f t="shared" si="9"/>
        <v>12.5</v>
      </c>
      <c r="Q66" s="85"/>
      <c r="R66" s="89">
        <f t="shared" si="11"/>
        <v>0</v>
      </c>
      <c r="S66" s="85"/>
      <c r="T66" s="90" t="s">
        <v>398</v>
      </c>
    </row>
    <row r="67" spans="1:20" s="91" customFormat="1" ht="60.75" customHeight="1" thickBot="1">
      <c r="A67" s="85" t="s">
        <v>158</v>
      </c>
      <c r="B67" s="86" t="s">
        <v>277</v>
      </c>
      <c r="C67" s="58"/>
      <c r="D67" s="85"/>
      <c r="E67" s="87">
        <v>2</v>
      </c>
      <c r="F67" s="85"/>
      <c r="G67" s="122">
        <f>ROUNDUP(C67/E67,0)</f>
        <v>0</v>
      </c>
      <c r="H67" s="88"/>
      <c r="I67" s="88"/>
      <c r="J67" s="88"/>
      <c r="K67" s="88">
        <v>48</v>
      </c>
      <c r="L67" s="88">
        <v>36</v>
      </c>
      <c r="M67" s="88">
        <v>60</v>
      </c>
      <c r="N67" s="88">
        <f t="shared" si="10"/>
        <v>66</v>
      </c>
      <c r="O67" s="85"/>
      <c r="P67" s="89">
        <f t="shared" si="9"/>
        <v>22</v>
      </c>
      <c r="Q67" s="85"/>
      <c r="R67" s="89">
        <f t="shared" si="11"/>
        <v>0</v>
      </c>
      <c r="S67" s="85"/>
      <c r="T67" s="90" t="s">
        <v>16</v>
      </c>
    </row>
    <row r="68" spans="1:24" s="106" customFormat="1" ht="60.75" customHeight="1" thickBot="1">
      <c r="A68" s="85" t="s">
        <v>159</v>
      </c>
      <c r="B68" s="86" t="s">
        <v>296</v>
      </c>
      <c r="C68" s="58"/>
      <c r="D68" s="85"/>
      <c r="E68" s="87">
        <v>3</v>
      </c>
      <c r="F68" s="85"/>
      <c r="G68" s="122"/>
      <c r="H68" s="88">
        <v>30</v>
      </c>
      <c r="I68" s="88">
        <v>30</v>
      </c>
      <c r="J68" s="88">
        <v>24</v>
      </c>
      <c r="K68" s="88">
        <v>30</v>
      </c>
      <c r="L68" s="88">
        <v>30</v>
      </c>
      <c r="M68" s="88">
        <v>24</v>
      </c>
      <c r="N68" s="88">
        <f t="shared" si="10"/>
        <v>60</v>
      </c>
      <c r="O68" s="85"/>
      <c r="P68" s="89">
        <f t="shared" si="9"/>
        <v>12.5</v>
      </c>
      <c r="Q68" s="85"/>
      <c r="R68" s="89"/>
      <c r="S68" s="85"/>
      <c r="T68" s="90" t="s">
        <v>398</v>
      </c>
      <c r="U68" s="91"/>
      <c r="V68" s="91"/>
      <c r="W68" s="91"/>
      <c r="X68" s="91"/>
    </row>
    <row r="69" spans="1:20" s="96" customFormat="1" ht="60.75" customHeight="1" thickBot="1">
      <c r="A69" s="85" t="s">
        <v>160</v>
      </c>
      <c r="B69" s="86" t="s">
        <v>278</v>
      </c>
      <c r="C69" s="58"/>
      <c r="D69" s="85"/>
      <c r="E69" s="87">
        <v>5</v>
      </c>
      <c r="F69" s="85"/>
      <c r="G69" s="122">
        <f>C69/E69</f>
        <v>0</v>
      </c>
      <c r="H69" s="88">
        <v>15</v>
      </c>
      <c r="I69" s="88">
        <v>21</v>
      </c>
      <c r="J69" s="88">
        <v>10</v>
      </c>
      <c r="K69" s="88">
        <v>42</v>
      </c>
      <c r="L69" s="88">
        <v>16</v>
      </c>
      <c r="M69" s="88">
        <v>45</v>
      </c>
      <c r="N69" s="88">
        <f t="shared" si="10"/>
        <v>46</v>
      </c>
      <c r="O69" s="85"/>
      <c r="P69" s="89">
        <f t="shared" si="9"/>
        <v>13.416666666666666</v>
      </c>
      <c r="Q69" s="85"/>
      <c r="R69" s="89">
        <f t="shared" si="11"/>
        <v>0</v>
      </c>
      <c r="S69" s="85"/>
      <c r="T69" s="90" t="s">
        <v>396</v>
      </c>
    </row>
    <row r="70" spans="1:24" s="163" customFormat="1" ht="60.75" customHeight="1" thickBot="1">
      <c r="A70" s="85" t="s">
        <v>161</v>
      </c>
      <c r="B70" s="86" t="s">
        <v>391</v>
      </c>
      <c r="C70" s="58"/>
      <c r="D70" s="85"/>
      <c r="E70" s="87">
        <v>5</v>
      </c>
      <c r="F70" s="85"/>
      <c r="G70" s="122">
        <f>C70/E70</f>
        <v>0</v>
      </c>
      <c r="H70" s="88">
        <v>15</v>
      </c>
      <c r="I70" s="88">
        <v>21</v>
      </c>
      <c r="J70" s="88">
        <v>10</v>
      </c>
      <c r="K70" s="88">
        <v>42</v>
      </c>
      <c r="L70" s="88">
        <v>16</v>
      </c>
      <c r="M70" s="88">
        <v>45</v>
      </c>
      <c r="N70" s="88">
        <f t="shared" si="10"/>
        <v>46</v>
      </c>
      <c r="O70" s="85"/>
      <c r="P70" s="89">
        <f t="shared" si="9"/>
        <v>13.416666666666666</v>
      </c>
      <c r="Q70" s="85"/>
      <c r="R70" s="89">
        <f t="shared" si="11"/>
        <v>0</v>
      </c>
      <c r="S70" s="85"/>
      <c r="T70" s="90" t="s">
        <v>396</v>
      </c>
      <c r="U70" s="96"/>
      <c r="V70" s="96"/>
      <c r="W70" s="96"/>
      <c r="X70" s="96"/>
    </row>
    <row r="71" spans="1:24" ht="60.75" customHeight="1" thickBot="1">
      <c r="A71" s="24" t="s">
        <v>162</v>
      </c>
      <c r="B71" s="23" t="s">
        <v>163</v>
      </c>
      <c r="C71" s="58"/>
      <c r="D71" s="24"/>
      <c r="E71" s="87">
        <v>12</v>
      </c>
      <c r="F71" s="24"/>
      <c r="G71" s="128">
        <f>C71/E71</f>
        <v>0</v>
      </c>
      <c r="H71" s="88">
        <v>14</v>
      </c>
      <c r="I71" s="88">
        <v>14</v>
      </c>
      <c r="J71" s="88">
        <v>12</v>
      </c>
      <c r="K71" s="25">
        <v>42</v>
      </c>
      <c r="L71" s="25">
        <v>16</v>
      </c>
      <c r="M71" s="25">
        <v>45</v>
      </c>
      <c r="N71" s="25">
        <f t="shared" si="10"/>
        <v>46</v>
      </c>
      <c r="O71" s="24"/>
      <c r="P71" s="43">
        <f t="shared" si="9"/>
        <v>13.416666666666666</v>
      </c>
      <c r="Q71" s="24"/>
      <c r="R71" s="43">
        <f t="shared" si="11"/>
        <v>0</v>
      </c>
      <c r="S71" s="24"/>
      <c r="T71" s="90" t="s">
        <v>396</v>
      </c>
      <c r="V71" s="2"/>
      <c r="X71" s="2"/>
    </row>
    <row r="72" spans="1:24" ht="60.75" customHeight="1" thickBot="1">
      <c r="A72" s="24" t="s">
        <v>164</v>
      </c>
      <c r="B72" s="23" t="s">
        <v>360</v>
      </c>
      <c r="C72" s="58"/>
      <c r="D72" s="24"/>
      <c r="E72" s="42">
        <v>4</v>
      </c>
      <c r="F72" s="24"/>
      <c r="G72" s="128">
        <f>ROUNDUP(C72/E72,0)</f>
        <v>0</v>
      </c>
      <c r="H72" s="88"/>
      <c r="I72" s="88"/>
      <c r="J72" s="88"/>
      <c r="K72" s="25">
        <v>42</v>
      </c>
      <c r="L72" s="25">
        <v>16</v>
      </c>
      <c r="M72" s="25">
        <v>45</v>
      </c>
      <c r="N72" s="25">
        <f t="shared" si="10"/>
        <v>46</v>
      </c>
      <c r="O72" s="24"/>
      <c r="P72" s="43">
        <f t="shared" si="9"/>
        <v>13.416666666666666</v>
      </c>
      <c r="Q72" s="24"/>
      <c r="R72" s="43">
        <f t="shared" si="11"/>
        <v>0</v>
      </c>
      <c r="S72" s="24"/>
      <c r="T72" s="12" t="s">
        <v>362</v>
      </c>
      <c r="V72" s="2"/>
      <c r="X72" s="2"/>
    </row>
    <row r="73" spans="1:24" ht="60.75" customHeight="1" thickBot="1">
      <c r="A73" s="24" t="s">
        <v>165</v>
      </c>
      <c r="B73" s="23" t="s">
        <v>361</v>
      </c>
      <c r="C73" s="58"/>
      <c r="D73" s="24"/>
      <c r="E73" s="42">
        <v>4</v>
      </c>
      <c r="F73" s="24"/>
      <c r="G73" s="128">
        <f>ROUNDUP(C73/E73,0)</f>
        <v>0</v>
      </c>
      <c r="H73" s="88"/>
      <c r="I73" s="88"/>
      <c r="J73" s="88"/>
      <c r="K73" s="25">
        <v>42</v>
      </c>
      <c r="L73" s="25">
        <v>16</v>
      </c>
      <c r="M73" s="25">
        <v>62</v>
      </c>
      <c r="N73" s="25">
        <f t="shared" si="10"/>
        <v>46</v>
      </c>
      <c r="O73" s="24"/>
      <c r="P73" s="43">
        <f aca="true" t="shared" si="12" ref="P73:P87">K73*N73/144</f>
        <v>13.416666666666666</v>
      </c>
      <c r="Q73" s="24"/>
      <c r="R73" s="43">
        <f t="shared" si="11"/>
        <v>0</v>
      </c>
      <c r="S73" s="24"/>
      <c r="T73" s="12" t="s">
        <v>363</v>
      </c>
      <c r="V73" s="2"/>
      <c r="X73" s="2"/>
    </row>
    <row r="74" spans="1:24" ht="60.75" customHeight="1" thickBot="1">
      <c r="A74" s="24"/>
      <c r="B74" s="23" t="s">
        <v>365</v>
      </c>
      <c r="C74" s="58"/>
      <c r="D74" s="24"/>
      <c r="E74" s="42">
        <v>15</v>
      </c>
      <c r="F74" s="24"/>
      <c r="G74" s="122">
        <f>ROUNDUP(C74/E74,0)</f>
        <v>0</v>
      </c>
      <c r="H74" s="88">
        <v>21</v>
      </c>
      <c r="I74" s="88">
        <v>21</v>
      </c>
      <c r="J74" s="88">
        <v>5</v>
      </c>
      <c r="K74" s="25">
        <v>21</v>
      </c>
      <c r="L74" s="25">
        <v>21</v>
      </c>
      <c r="M74" s="25"/>
      <c r="N74" s="25">
        <f t="shared" si="10"/>
        <v>51</v>
      </c>
      <c r="O74" s="24"/>
      <c r="P74" s="43">
        <f t="shared" si="12"/>
        <v>7.4375</v>
      </c>
      <c r="Q74" s="24"/>
      <c r="R74" s="89">
        <f>G74*P74</f>
        <v>0</v>
      </c>
      <c r="S74" s="24"/>
      <c r="T74" s="12" t="s">
        <v>366</v>
      </c>
      <c r="V74" s="2"/>
      <c r="X74" s="2"/>
    </row>
    <row r="75" spans="1:23" s="91" customFormat="1" ht="60.75" customHeight="1" thickBot="1">
      <c r="A75" s="85" t="s">
        <v>166</v>
      </c>
      <c r="B75" s="86" t="s">
        <v>167</v>
      </c>
      <c r="C75" s="58"/>
      <c r="D75" s="85"/>
      <c r="E75" s="87">
        <v>12</v>
      </c>
      <c r="F75" s="85"/>
      <c r="G75" s="122">
        <f>C75/E75</f>
        <v>0</v>
      </c>
      <c r="H75" s="88">
        <v>9</v>
      </c>
      <c r="I75" s="88">
        <v>10</v>
      </c>
      <c r="J75" s="88">
        <v>20</v>
      </c>
      <c r="K75" s="88">
        <v>72</v>
      </c>
      <c r="L75" s="88">
        <v>24</v>
      </c>
      <c r="M75" s="88">
        <v>60</v>
      </c>
      <c r="N75" s="88">
        <f t="shared" si="10"/>
        <v>54</v>
      </c>
      <c r="O75" s="85"/>
      <c r="P75" s="89">
        <f t="shared" si="12"/>
        <v>27</v>
      </c>
      <c r="Q75" s="85"/>
      <c r="R75" s="89">
        <f t="shared" si="11"/>
        <v>0</v>
      </c>
      <c r="S75" s="85"/>
      <c r="T75" s="90" t="s">
        <v>392</v>
      </c>
      <c r="W75" s="138"/>
    </row>
    <row r="76" spans="1:20" s="91" customFormat="1" ht="60.75" customHeight="1" thickBot="1">
      <c r="A76" s="85" t="s">
        <v>168</v>
      </c>
      <c r="B76" s="86" t="s">
        <v>169</v>
      </c>
      <c r="C76" s="58"/>
      <c r="D76" s="85"/>
      <c r="E76" s="87">
        <v>12</v>
      </c>
      <c r="F76" s="85"/>
      <c r="G76" s="122">
        <f>C76/E76</f>
        <v>0</v>
      </c>
      <c r="H76" s="88">
        <v>7</v>
      </c>
      <c r="I76" s="88">
        <v>6</v>
      </c>
      <c r="J76" s="88">
        <v>31</v>
      </c>
      <c r="K76" s="88">
        <v>72</v>
      </c>
      <c r="L76" s="88">
        <v>24</v>
      </c>
      <c r="M76" s="88">
        <v>60</v>
      </c>
      <c r="N76" s="88">
        <f t="shared" si="10"/>
        <v>54</v>
      </c>
      <c r="O76" s="85"/>
      <c r="P76" s="89">
        <f t="shared" si="12"/>
        <v>27</v>
      </c>
      <c r="Q76" s="85"/>
      <c r="R76" s="89">
        <f t="shared" si="11"/>
        <v>0</v>
      </c>
      <c r="S76" s="85"/>
      <c r="T76" s="90" t="s">
        <v>392</v>
      </c>
    </row>
    <row r="77" spans="1:20" s="91" customFormat="1" ht="60.75" customHeight="1" thickBot="1">
      <c r="A77" s="85" t="s">
        <v>170</v>
      </c>
      <c r="B77" s="86" t="s">
        <v>171</v>
      </c>
      <c r="C77" s="58"/>
      <c r="D77" s="85"/>
      <c r="E77" s="87">
        <v>30</v>
      </c>
      <c r="F77" s="85"/>
      <c r="G77" s="122">
        <f>C77/E77</f>
        <v>0</v>
      </c>
      <c r="H77" s="88">
        <v>6</v>
      </c>
      <c r="I77" s="88">
        <v>6</v>
      </c>
      <c r="J77" s="88">
        <v>10</v>
      </c>
      <c r="K77" s="88">
        <v>72</v>
      </c>
      <c r="L77" s="88">
        <v>24</v>
      </c>
      <c r="M77" s="88">
        <v>60</v>
      </c>
      <c r="N77" s="88">
        <f t="shared" si="10"/>
        <v>54</v>
      </c>
      <c r="O77" s="85"/>
      <c r="P77" s="89">
        <f t="shared" si="12"/>
        <v>27</v>
      </c>
      <c r="Q77" s="85"/>
      <c r="R77" s="89">
        <f t="shared" si="11"/>
        <v>0</v>
      </c>
      <c r="S77" s="85"/>
      <c r="T77" s="90" t="s">
        <v>392</v>
      </c>
    </row>
    <row r="78" spans="1:24" ht="60.75" customHeight="1" thickBot="1">
      <c r="A78" s="24" t="s">
        <v>172</v>
      </c>
      <c r="B78" s="23" t="s">
        <v>173</v>
      </c>
      <c r="C78" s="58"/>
      <c r="D78" s="24"/>
      <c r="E78" s="42">
        <v>3</v>
      </c>
      <c r="F78" s="24"/>
      <c r="G78" s="128">
        <f>ROUNDUP(C78/E78,0)</f>
        <v>0</v>
      </c>
      <c r="H78" s="88"/>
      <c r="I78" s="88"/>
      <c r="J78" s="88"/>
      <c r="K78" s="25">
        <v>72</v>
      </c>
      <c r="L78" s="25">
        <v>36</v>
      </c>
      <c r="M78" s="25">
        <v>24</v>
      </c>
      <c r="N78" s="25">
        <f t="shared" si="10"/>
        <v>66</v>
      </c>
      <c r="O78" s="24"/>
      <c r="P78" s="43">
        <f t="shared" si="12"/>
        <v>33</v>
      </c>
      <c r="Q78" s="24"/>
      <c r="R78" s="43">
        <f t="shared" si="11"/>
        <v>0</v>
      </c>
      <c r="S78" s="24"/>
      <c r="T78" s="12" t="s">
        <v>28</v>
      </c>
      <c r="V78" s="2"/>
      <c r="X78" s="2"/>
    </row>
    <row r="79" spans="1:24" ht="60.75" customHeight="1" thickBot="1">
      <c r="A79" s="24" t="s">
        <v>174</v>
      </c>
      <c r="B79" s="23" t="s">
        <v>175</v>
      </c>
      <c r="C79" s="58"/>
      <c r="D79" s="24"/>
      <c r="E79" s="42">
        <v>12</v>
      </c>
      <c r="F79" s="24"/>
      <c r="G79" s="128">
        <f aca="true" t="shared" si="13" ref="G79:G85">C79/E79</f>
        <v>0</v>
      </c>
      <c r="H79" s="88"/>
      <c r="I79" s="88"/>
      <c r="J79" s="88"/>
      <c r="K79" s="25">
        <v>72</v>
      </c>
      <c r="L79" s="25">
        <v>24</v>
      </c>
      <c r="M79" s="25">
        <v>60</v>
      </c>
      <c r="N79" s="25">
        <f t="shared" si="10"/>
        <v>54</v>
      </c>
      <c r="O79" s="24"/>
      <c r="P79" s="43">
        <f t="shared" si="12"/>
        <v>27</v>
      </c>
      <c r="Q79" s="24"/>
      <c r="R79" s="43">
        <f t="shared" si="11"/>
        <v>0</v>
      </c>
      <c r="S79" s="24"/>
      <c r="T79" s="12" t="s">
        <v>17</v>
      </c>
      <c r="V79" s="2"/>
      <c r="X79" s="2"/>
    </row>
    <row r="80" spans="1:20" s="96" customFormat="1" ht="60.75" customHeight="1" thickBot="1">
      <c r="A80" s="85" t="s">
        <v>176</v>
      </c>
      <c r="B80" s="86" t="s">
        <v>297</v>
      </c>
      <c r="C80" s="58"/>
      <c r="D80" s="85"/>
      <c r="E80" s="87">
        <v>56</v>
      </c>
      <c r="F80" s="85"/>
      <c r="G80" s="122">
        <f t="shared" si="13"/>
        <v>0</v>
      </c>
      <c r="H80" s="88">
        <v>13</v>
      </c>
      <c r="I80" s="88">
        <v>8</v>
      </c>
      <c r="J80" s="88">
        <v>5</v>
      </c>
      <c r="K80" s="88">
        <v>42</v>
      </c>
      <c r="L80" s="88">
        <v>16</v>
      </c>
      <c r="M80" s="88">
        <v>90</v>
      </c>
      <c r="N80" s="88">
        <f t="shared" si="10"/>
        <v>46</v>
      </c>
      <c r="O80" s="85"/>
      <c r="P80" s="89">
        <f t="shared" si="12"/>
        <v>13.416666666666666</v>
      </c>
      <c r="Q80" s="85"/>
      <c r="R80" s="89">
        <f t="shared" si="11"/>
        <v>0</v>
      </c>
      <c r="S80" s="85"/>
      <c r="T80" s="90" t="s">
        <v>396</v>
      </c>
    </row>
    <row r="81" spans="1:20" s="91" customFormat="1" ht="60.75" customHeight="1" thickBot="1">
      <c r="A81" s="85" t="s">
        <v>177</v>
      </c>
      <c r="B81" s="86" t="s">
        <v>279</v>
      </c>
      <c r="C81" s="58"/>
      <c r="D81" s="85"/>
      <c r="E81" s="87">
        <v>80</v>
      </c>
      <c r="F81" s="85"/>
      <c r="G81" s="122">
        <f t="shared" si="13"/>
        <v>0</v>
      </c>
      <c r="H81" s="88">
        <v>8</v>
      </c>
      <c r="I81" s="88">
        <v>4</v>
      </c>
      <c r="J81" s="88">
        <v>12</v>
      </c>
      <c r="K81" s="88">
        <v>42</v>
      </c>
      <c r="L81" s="88">
        <v>16</v>
      </c>
      <c r="M81" s="88">
        <v>90</v>
      </c>
      <c r="N81" s="88">
        <f t="shared" si="10"/>
        <v>46</v>
      </c>
      <c r="O81" s="85"/>
      <c r="P81" s="89">
        <f t="shared" si="12"/>
        <v>13.416666666666666</v>
      </c>
      <c r="Q81" s="85"/>
      <c r="R81" s="89">
        <f t="shared" si="11"/>
        <v>0</v>
      </c>
      <c r="S81" s="85"/>
      <c r="T81" s="90" t="s">
        <v>396</v>
      </c>
    </row>
    <row r="82" spans="1:20" s="91" customFormat="1" ht="60.75" customHeight="1" thickBot="1">
      <c r="A82" s="85" t="s">
        <v>178</v>
      </c>
      <c r="B82" s="86" t="s">
        <v>181</v>
      </c>
      <c r="C82" s="58"/>
      <c r="D82" s="85"/>
      <c r="E82" s="87">
        <v>36</v>
      </c>
      <c r="F82" s="85"/>
      <c r="G82" s="122">
        <f t="shared" si="13"/>
        <v>0</v>
      </c>
      <c r="H82" s="88">
        <v>5</v>
      </c>
      <c r="I82" s="88">
        <v>5</v>
      </c>
      <c r="J82" s="88">
        <v>12</v>
      </c>
      <c r="K82" s="88">
        <v>42</v>
      </c>
      <c r="L82" s="88">
        <v>16</v>
      </c>
      <c r="M82" s="88">
        <v>90</v>
      </c>
      <c r="N82" s="88">
        <f t="shared" si="10"/>
        <v>46</v>
      </c>
      <c r="O82" s="85"/>
      <c r="P82" s="89">
        <f t="shared" si="12"/>
        <v>13.416666666666666</v>
      </c>
      <c r="Q82" s="85"/>
      <c r="R82" s="89">
        <f t="shared" si="11"/>
        <v>0</v>
      </c>
      <c r="S82" s="85"/>
      <c r="T82" s="90" t="s">
        <v>396</v>
      </c>
    </row>
    <row r="83" spans="1:20" s="91" customFormat="1" ht="60.75" customHeight="1" thickBot="1">
      <c r="A83" s="85" t="s">
        <v>179</v>
      </c>
      <c r="B83" s="86" t="s">
        <v>180</v>
      </c>
      <c r="C83" s="58"/>
      <c r="D83" s="85"/>
      <c r="E83" s="87">
        <v>12</v>
      </c>
      <c r="F83" s="85"/>
      <c r="G83" s="122">
        <f t="shared" si="13"/>
        <v>0</v>
      </c>
      <c r="H83" s="88">
        <v>9</v>
      </c>
      <c r="I83" s="88">
        <v>19</v>
      </c>
      <c r="J83" s="88">
        <v>12</v>
      </c>
      <c r="K83" s="88">
        <v>42</v>
      </c>
      <c r="L83" s="88">
        <v>16</v>
      </c>
      <c r="M83" s="88">
        <v>90</v>
      </c>
      <c r="N83" s="88">
        <f t="shared" si="10"/>
        <v>46</v>
      </c>
      <c r="O83" s="85"/>
      <c r="P83" s="89">
        <f t="shared" si="12"/>
        <v>13.416666666666666</v>
      </c>
      <c r="Q83" s="85"/>
      <c r="R83" s="89">
        <f t="shared" si="11"/>
        <v>0</v>
      </c>
      <c r="S83" s="85"/>
      <c r="T83" s="90" t="s">
        <v>396</v>
      </c>
    </row>
    <row r="84" spans="1:24" s="106" customFormat="1" ht="60.75" customHeight="1" thickBot="1">
      <c r="A84" s="85" t="s">
        <v>182</v>
      </c>
      <c r="B84" s="86" t="s">
        <v>298</v>
      </c>
      <c r="C84" s="58"/>
      <c r="D84" s="85"/>
      <c r="E84" s="87">
        <v>64</v>
      </c>
      <c r="F84" s="85"/>
      <c r="G84" s="122">
        <f t="shared" si="13"/>
        <v>0</v>
      </c>
      <c r="H84" s="88">
        <v>7</v>
      </c>
      <c r="I84" s="88">
        <v>4</v>
      </c>
      <c r="J84" s="88">
        <v>11</v>
      </c>
      <c r="K84" s="88">
        <v>42</v>
      </c>
      <c r="L84" s="88">
        <v>16</v>
      </c>
      <c r="M84" s="88">
        <v>90</v>
      </c>
      <c r="N84" s="88">
        <f t="shared" si="10"/>
        <v>46</v>
      </c>
      <c r="O84" s="85"/>
      <c r="P84" s="89">
        <f t="shared" si="12"/>
        <v>13.416666666666666</v>
      </c>
      <c r="Q84" s="85"/>
      <c r="R84" s="89">
        <f t="shared" si="11"/>
        <v>0</v>
      </c>
      <c r="S84" s="85"/>
      <c r="T84" s="90" t="s">
        <v>396</v>
      </c>
      <c r="U84" s="91"/>
      <c r="V84" s="91"/>
      <c r="W84" s="91"/>
      <c r="X84" s="91"/>
    </row>
    <row r="85" spans="1:24" s="106" customFormat="1" ht="60.75" customHeight="1" thickBot="1">
      <c r="A85" s="85" t="s">
        <v>183</v>
      </c>
      <c r="B85" s="86" t="s">
        <v>299</v>
      </c>
      <c r="C85" s="58"/>
      <c r="D85" s="85"/>
      <c r="E85" s="87">
        <v>64</v>
      </c>
      <c r="F85" s="85"/>
      <c r="G85" s="122">
        <f t="shared" si="13"/>
        <v>0</v>
      </c>
      <c r="H85" s="88">
        <v>7</v>
      </c>
      <c r="I85" s="88">
        <v>4</v>
      </c>
      <c r="J85" s="88">
        <v>11</v>
      </c>
      <c r="K85" s="88">
        <v>42</v>
      </c>
      <c r="L85" s="88">
        <v>16</v>
      </c>
      <c r="M85" s="88">
        <v>90</v>
      </c>
      <c r="N85" s="88">
        <f t="shared" si="10"/>
        <v>46</v>
      </c>
      <c r="O85" s="85"/>
      <c r="P85" s="89">
        <f t="shared" si="12"/>
        <v>13.416666666666666</v>
      </c>
      <c r="Q85" s="85"/>
      <c r="R85" s="89">
        <f t="shared" si="11"/>
        <v>0</v>
      </c>
      <c r="S85" s="85"/>
      <c r="T85" s="90" t="s">
        <v>396</v>
      </c>
      <c r="U85" s="91"/>
      <c r="V85" s="91"/>
      <c r="W85" s="91"/>
      <c r="X85" s="91"/>
    </row>
    <row r="86" spans="1:24" s="106" customFormat="1" ht="60.75" customHeight="1" thickBot="1">
      <c r="A86" s="85" t="s">
        <v>184</v>
      </c>
      <c r="B86" s="86" t="s">
        <v>185</v>
      </c>
      <c r="C86" s="58"/>
      <c r="D86" s="85"/>
      <c r="E86" s="87" t="s">
        <v>86</v>
      </c>
      <c r="F86" s="85"/>
      <c r="G86" s="122" t="s">
        <v>85</v>
      </c>
      <c r="H86" s="88"/>
      <c r="I86" s="88"/>
      <c r="J86" s="88"/>
      <c r="K86" s="88"/>
      <c r="L86" s="88"/>
      <c r="M86" s="88"/>
      <c r="N86" s="88"/>
      <c r="O86" s="85"/>
      <c r="P86" s="89" t="s">
        <v>85</v>
      </c>
      <c r="Q86" s="85"/>
      <c r="R86" s="89" t="s">
        <v>85</v>
      </c>
      <c r="S86" s="85"/>
      <c r="T86" s="90" t="s">
        <v>327</v>
      </c>
      <c r="U86" s="91"/>
      <c r="V86" s="91"/>
      <c r="W86" s="91"/>
      <c r="X86" s="91"/>
    </row>
    <row r="87" spans="1:22" s="91" customFormat="1" ht="60.75" customHeight="1" thickBot="1">
      <c r="A87" s="85" t="s">
        <v>40</v>
      </c>
      <c r="B87" s="86" t="s">
        <v>244</v>
      </c>
      <c r="C87" s="58"/>
      <c r="D87" s="85"/>
      <c r="E87" s="87">
        <v>4</v>
      </c>
      <c r="F87" s="85"/>
      <c r="G87" s="122">
        <f>ROUNDUP(C87/E87,0)</f>
        <v>0</v>
      </c>
      <c r="H87" s="88">
        <v>21</v>
      </c>
      <c r="I87" s="88">
        <v>9</v>
      </c>
      <c r="J87" s="88">
        <v>11</v>
      </c>
      <c r="K87" s="88">
        <v>21</v>
      </c>
      <c r="L87" s="88">
        <v>9</v>
      </c>
      <c r="M87" s="88">
        <v>11</v>
      </c>
      <c r="N87" s="88">
        <f t="shared" si="10"/>
        <v>39</v>
      </c>
      <c r="O87" s="85"/>
      <c r="P87" s="43">
        <f t="shared" si="12"/>
        <v>5.6875</v>
      </c>
      <c r="Q87" s="85"/>
      <c r="R87" s="89">
        <f>G87*P87</f>
        <v>0</v>
      </c>
      <c r="S87" s="85"/>
      <c r="T87" s="90" t="s">
        <v>41</v>
      </c>
      <c r="V87" s="98"/>
    </row>
    <row r="88" spans="1:24" ht="72.75" customHeight="1" thickBot="1">
      <c r="A88" s="24" t="s">
        <v>186</v>
      </c>
      <c r="B88" s="23" t="s">
        <v>187</v>
      </c>
      <c r="C88" s="58"/>
      <c r="D88" s="24"/>
      <c r="E88" s="42" t="s">
        <v>86</v>
      </c>
      <c r="F88" s="24"/>
      <c r="G88" s="127" t="s">
        <v>85</v>
      </c>
      <c r="H88" s="88"/>
      <c r="I88" s="88"/>
      <c r="J88" s="88"/>
      <c r="K88" s="25"/>
      <c r="L88" s="25"/>
      <c r="M88" s="25"/>
      <c r="N88" s="25">
        <f t="shared" si="10"/>
        <v>30</v>
      </c>
      <c r="O88" s="24"/>
      <c r="P88" s="43" t="s">
        <v>85</v>
      </c>
      <c r="Q88" s="24"/>
      <c r="R88" s="43" t="s">
        <v>85</v>
      </c>
      <c r="S88" s="24"/>
      <c r="T88" s="12" t="s">
        <v>18</v>
      </c>
      <c r="V88" s="2"/>
      <c r="W88" s="22"/>
      <c r="X88" s="2"/>
    </row>
    <row r="89" spans="1:24" ht="72.75" customHeight="1" thickBot="1">
      <c r="A89" s="24" t="s">
        <v>325</v>
      </c>
      <c r="B89" s="23" t="s">
        <v>368</v>
      </c>
      <c r="C89" s="58"/>
      <c r="D89" s="24"/>
      <c r="E89" s="42" t="s">
        <v>86</v>
      </c>
      <c r="F89" s="24"/>
      <c r="G89" s="127" t="s">
        <v>85</v>
      </c>
      <c r="H89" s="88"/>
      <c r="I89" s="88"/>
      <c r="J89" s="88"/>
      <c r="K89" s="25"/>
      <c r="L89" s="25"/>
      <c r="M89" s="25"/>
      <c r="N89" s="25">
        <f t="shared" si="10"/>
        <v>30</v>
      </c>
      <c r="O89" s="24"/>
      <c r="P89" s="43" t="s">
        <v>85</v>
      </c>
      <c r="Q89" s="24"/>
      <c r="R89" s="43" t="s">
        <v>85</v>
      </c>
      <c r="S89" s="24"/>
      <c r="T89" s="12" t="s">
        <v>18</v>
      </c>
      <c r="V89" s="2"/>
      <c r="W89" s="22"/>
      <c r="X89" s="2"/>
    </row>
    <row r="90" spans="1:24" ht="60.75" customHeight="1" thickBot="1">
      <c r="A90" s="24" t="s">
        <v>188</v>
      </c>
      <c r="B90" s="23" t="s">
        <v>42</v>
      </c>
      <c r="C90" s="58"/>
      <c r="D90" s="24"/>
      <c r="E90" s="42" t="s">
        <v>87</v>
      </c>
      <c r="F90" s="24"/>
      <c r="G90" s="127" t="s">
        <v>85</v>
      </c>
      <c r="H90" s="88"/>
      <c r="I90" s="88"/>
      <c r="J90" s="88"/>
      <c r="K90" s="25"/>
      <c r="L90" s="25"/>
      <c r="M90" s="25"/>
      <c r="N90" s="25">
        <f t="shared" si="10"/>
        <v>30</v>
      </c>
      <c r="O90" s="24"/>
      <c r="P90" s="43" t="s">
        <v>85</v>
      </c>
      <c r="Q90" s="24"/>
      <c r="R90" s="43" t="s">
        <v>85</v>
      </c>
      <c r="S90" s="24"/>
      <c r="T90" s="12" t="s">
        <v>54</v>
      </c>
      <c r="V90" s="2"/>
      <c r="X90" s="2"/>
    </row>
    <row r="91" spans="1:20" s="96" customFormat="1" ht="60.75" customHeight="1" thickBot="1">
      <c r="A91" s="85" t="s">
        <v>43</v>
      </c>
      <c r="B91" s="86" t="s">
        <v>387</v>
      </c>
      <c r="C91" s="58"/>
      <c r="D91" s="85"/>
      <c r="E91" s="87">
        <v>1</v>
      </c>
      <c r="F91" s="85"/>
      <c r="G91" s="122">
        <f>C91/E91</f>
        <v>0</v>
      </c>
      <c r="H91" s="88"/>
      <c r="I91" s="88"/>
      <c r="J91" s="88"/>
      <c r="K91" s="88">
        <v>60</v>
      </c>
      <c r="L91" s="88">
        <v>24</v>
      </c>
      <c r="M91" s="88">
        <v>18</v>
      </c>
      <c r="N91" s="88">
        <f t="shared" si="10"/>
        <v>54</v>
      </c>
      <c r="O91" s="85"/>
      <c r="P91" s="89">
        <f aca="true" t="shared" si="14" ref="P91:P97">K91*N91/144</f>
        <v>22.5</v>
      </c>
      <c r="Q91" s="85"/>
      <c r="R91" s="89">
        <f>G91*P91</f>
        <v>0</v>
      </c>
      <c r="S91" s="85"/>
      <c r="T91" s="90" t="s">
        <v>385</v>
      </c>
    </row>
    <row r="92" spans="1:24" ht="60.75" customHeight="1" thickBot="1">
      <c r="A92" s="24" t="s">
        <v>189</v>
      </c>
      <c r="B92" s="23" t="s">
        <v>190</v>
      </c>
      <c r="C92" s="58"/>
      <c r="D92" s="24"/>
      <c r="E92" s="42">
        <v>170</v>
      </c>
      <c r="F92" s="24"/>
      <c r="G92" s="128">
        <f>C92/E92</f>
        <v>0</v>
      </c>
      <c r="H92" s="88">
        <v>6</v>
      </c>
      <c r="I92" s="88">
        <v>7</v>
      </c>
      <c r="J92" s="88">
        <v>2</v>
      </c>
      <c r="K92" s="88">
        <v>42</v>
      </c>
      <c r="L92" s="88">
        <v>16</v>
      </c>
      <c r="M92" s="88">
        <v>90</v>
      </c>
      <c r="N92" s="88">
        <f>L92+30</f>
        <v>46</v>
      </c>
      <c r="O92" s="85"/>
      <c r="P92" s="89">
        <f t="shared" si="14"/>
        <v>13.416666666666666</v>
      </c>
      <c r="Q92" s="85"/>
      <c r="R92" s="89">
        <f>G92*P92</f>
        <v>0</v>
      </c>
      <c r="S92" s="24"/>
      <c r="T92" s="90" t="s">
        <v>396</v>
      </c>
      <c r="V92" s="2"/>
      <c r="X92" s="2"/>
    </row>
    <row r="93" spans="1:24" ht="60.75" customHeight="1" thickBot="1">
      <c r="A93" s="24" t="s">
        <v>191</v>
      </c>
      <c r="B93" s="23" t="s">
        <v>192</v>
      </c>
      <c r="C93" s="58"/>
      <c r="D93" s="24"/>
      <c r="E93" s="42">
        <v>20</v>
      </c>
      <c r="F93" s="24"/>
      <c r="G93" s="128">
        <f aca="true" t="shared" si="15" ref="G93:G101">ROUNDUP(C93/E93,0)</f>
        <v>0</v>
      </c>
      <c r="H93" s="88"/>
      <c r="I93" s="88"/>
      <c r="J93" s="88"/>
      <c r="K93" s="25">
        <v>42</v>
      </c>
      <c r="L93" s="25">
        <v>16</v>
      </c>
      <c r="M93" s="25">
        <v>45</v>
      </c>
      <c r="N93" s="25">
        <f t="shared" si="10"/>
        <v>46</v>
      </c>
      <c r="O93" s="24"/>
      <c r="P93" s="43">
        <f t="shared" si="14"/>
        <v>13.416666666666666</v>
      </c>
      <c r="Q93" s="24"/>
      <c r="R93" s="43">
        <f t="shared" si="11"/>
        <v>0</v>
      </c>
      <c r="S93" s="24"/>
      <c r="T93" s="12" t="s">
        <v>14</v>
      </c>
      <c r="V93" s="2"/>
      <c r="X93" s="2"/>
    </row>
    <row r="94" spans="1:24" s="106" customFormat="1" ht="60.75" customHeight="1" thickBot="1">
      <c r="A94" s="85" t="s">
        <v>377</v>
      </c>
      <c r="B94" s="86" t="s">
        <v>378</v>
      </c>
      <c r="C94" s="58"/>
      <c r="D94" s="85"/>
      <c r="E94" s="87">
        <v>20</v>
      </c>
      <c r="F94" s="85"/>
      <c r="G94" s="122">
        <f t="shared" si="15"/>
        <v>0</v>
      </c>
      <c r="H94" s="88"/>
      <c r="I94" s="88"/>
      <c r="J94" s="88"/>
      <c r="K94" s="88">
        <v>42</v>
      </c>
      <c r="L94" s="88">
        <v>16</v>
      </c>
      <c r="M94" s="88">
        <v>45</v>
      </c>
      <c r="N94" s="88">
        <f>L94+30</f>
        <v>46</v>
      </c>
      <c r="O94" s="85"/>
      <c r="P94" s="89">
        <f t="shared" si="14"/>
        <v>13.416666666666666</v>
      </c>
      <c r="Q94" s="85"/>
      <c r="R94" s="89">
        <f>G94*P94</f>
        <v>0</v>
      </c>
      <c r="S94" s="85"/>
      <c r="T94" s="90" t="s">
        <v>14</v>
      </c>
      <c r="U94" s="91"/>
      <c r="V94" s="91"/>
      <c r="W94" s="91"/>
      <c r="X94" s="91"/>
    </row>
    <row r="95" spans="1:20" s="91" customFormat="1" ht="60.75" customHeight="1" thickBot="1">
      <c r="A95" s="85" t="s">
        <v>44</v>
      </c>
      <c r="B95" s="86" t="s">
        <v>45</v>
      </c>
      <c r="C95" s="58"/>
      <c r="D95" s="85"/>
      <c r="E95" s="87">
        <v>20</v>
      </c>
      <c r="F95" s="85"/>
      <c r="G95" s="122">
        <f t="shared" si="15"/>
        <v>0</v>
      </c>
      <c r="H95" s="88"/>
      <c r="I95" s="88"/>
      <c r="J95" s="88"/>
      <c r="K95" s="88">
        <v>42</v>
      </c>
      <c r="L95" s="88">
        <v>16</v>
      </c>
      <c r="M95" s="88">
        <v>45</v>
      </c>
      <c r="N95" s="88">
        <f t="shared" si="10"/>
        <v>46</v>
      </c>
      <c r="O95" s="85"/>
      <c r="P95" s="89">
        <f t="shared" si="14"/>
        <v>13.416666666666666</v>
      </c>
      <c r="Q95" s="85"/>
      <c r="R95" s="89">
        <f t="shared" si="11"/>
        <v>0</v>
      </c>
      <c r="S95" s="85"/>
      <c r="T95" s="90" t="s">
        <v>14</v>
      </c>
    </row>
    <row r="96" spans="1:24" ht="60.75" customHeight="1" thickBot="1">
      <c r="A96" s="24" t="s">
        <v>193</v>
      </c>
      <c r="B96" s="23" t="s">
        <v>194</v>
      </c>
      <c r="C96" s="58"/>
      <c r="D96" s="24"/>
      <c r="E96" s="42">
        <v>16</v>
      </c>
      <c r="F96" s="24"/>
      <c r="G96" s="128">
        <f t="shared" si="15"/>
        <v>0</v>
      </c>
      <c r="H96" s="88"/>
      <c r="I96" s="88"/>
      <c r="J96" s="88"/>
      <c r="K96" s="25">
        <v>72</v>
      </c>
      <c r="L96" s="25">
        <v>12</v>
      </c>
      <c r="M96" s="25">
        <v>42</v>
      </c>
      <c r="N96" s="25">
        <f t="shared" si="10"/>
        <v>42</v>
      </c>
      <c r="O96" s="24"/>
      <c r="P96" s="43">
        <f t="shared" si="14"/>
        <v>21</v>
      </c>
      <c r="Q96" s="24"/>
      <c r="R96" s="43">
        <f t="shared" si="11"/>
        <v>0</v>
      </c>
      <c r="S96" s="24"/>
      <c r="T96" s="90" t="s">
        <v>23</v>
      </c>
      <c r="V96" s="2"/>
      <c r="X96" s="2"/>
    </row>
    <row r="97" spans="1:24" ht="60.75" customHeight="1" thickBot="1">
      <c r="A97" s="24" t="s">
        <v>195</v>
      </c>
      <c r="B97" s="23" t="s">
        <v>196</v>
      </c>
      <c r="C97" s="58"/>
      <c r="D97" s="24"/>
      <c r="E97" s="42">
        <v>5</v>
      </c>
      <c r="F97" s="24"/>
      <c r="G97" s="128">
        <f t="shared" si="15"/>
        <v>0</v>
      </c>
      <c r="H97" s="88"/>
      <c r="I97" s="88"/>
      <c r="J97" s="88"/>
      <c r="K97" s="25">
        <v>64</v>
      </c>
      <c r="L97" s="25">
        <v>26</v>
      </c>
      <c r="M97" s="25">
        <v>42</v>
      </c>
      <c r="N97" s="25">
        <f t="shared" si="10"/>
        <v>56</v>
      </c>
      <c r="O97" s="24"/>
      <c r="P97" s="43">
        <f t="shared" si="14"/>
        <v>24.88888888888889</v>
      </c>
      <c r="Q97" s="24"/>
      <c r="R97" s="43">
        <f t="shared" si="11"/>
        <v>0</v>
      </c>
      <c r="S97" s="24"/>
      <c r="T97" s="12" t="s">
        <v>21</v>
      </c>
      <c r="V97" s="2"/>
      <c r="X97" s="2"/>
    </row>
    <row r="98" spans="1:20" s="91" customFormat="1" ht="60.75" customHeight="1" hidden="1" thickBot="1">
      <c r="A98" s="85" t="s">
        <v>46</v>
      </c>
      <c r="B98" s="86" t="s">
        <v>245</v>
      </c>
      <c r="C98" s="58"/>
      <c r="D98" s="85"/>
      <c r="E98" s="87">
        <v>1</v>
      </c>
      <c r="F98" s="85"/>
      <c r="G98" s="122">
        <f t="shared" si="15"/>
        <v>0</v>
      </c>
      <c r="H98" s="120"/>
      <c r="I98" s="120"/>
      <c r="J98" s="120"/>
      <c r="K98" s="88"/>
      <c r="L98" s="88"/>
      <c r="M98" s="88"/>
      <c r="N98" s="88">
        <f t="shared" si="10"/>
        <v>30</v>
      </c>
      <c r="O98" s="85"/>
      <c r="P98" s="89">
        <v>18</v>
      </c>
      <c r="Q98" s="85"/>
      <c r="R98" s="89">
        <f t="shared" si="11"/>
        <v>0</v>
      </c>
      <c r="S98" s="85"/>
      <c r="T98" s="90" t="s">
        <v>97</v>
      </c>
    </row>
    <row r="99" spans="1:20" s="91" customFormat="1" ht="60.75" customHeight="1" thickBot="1">
      <c r="A99" s="85" t="s">
        <v>197</v>
      </c>
      <c r="B99" s="86" t="s">
        <v>286</v>
      </c>
      <c r="C99" s="58"/>
      <c r="D99" s="85"/>
      <c r="E99" s="87" t="s">
        <v>86</v>
      </c>
      <c r="F99" s="85"/>
      <c r="G99" s="122" t="s">
        <v>85</v>
      </c>
      <c r="H99" s="88">
        <v>13</v>
      </c>
      <c r="I99" s="88">
        <v>3</v>
      </c>
      <c r="J99" s="88">
        <v>6</v>
      </c>
      <c r="K99" s="88">
        <v>42</v>
      </c>
      <c r="L99" s="88">
        <v>16</v>
      </c>
      <c r="M99" s="88">
        <v>45</v>
      </c>
      <c r="N99" s="88"/>
      <c r="O99" s="85"/>
      <c r="P99" s="89"/>
      <c r="Q99" s="85"/>
      <c r="R99" s="89"/>
      <c r="S99" s="85"/>
      <c r="T99" s="90" t="s">
        <v>329</v>
      </c>
    </row>
    <row r="100" spans="1:20" s="91" customFormat="1" ht="60.75" customHeight="1" thickBot="1">
      <c r="A100" s="85" t="s">
        <v>47</v>
      </c>
      <c r="B100" s="86" t="s">
        <v>300</v>
      </c>
      <c r="C100" s="58"/>
      <c r="D100" s="85"/>
      <c r="E100" s="87">
        <v>20</v>
      </c>
      <c r="F100" s="85"/>
      <c r="G100" s="122">
        <f>ROUNDUP(C100/E100,0)</f>
        <v>0</v>
      </c>
      <c r="H100" s="88"/>
      <c r="I100" s="88"/>
      <c r="J100" s="88"/>
      <c r="K100" s="25">
        <v>42</v>
      </c>
      <c r="L100" s="25">
        <v>16</v>
      </c>
      <c r="M100" s="25">
        <v>45</v>
      </c>
      <c r="N100" s="88">
        <f>L100+30</f>
        <v>46</v>
      </c>
      <c r="O100" s="85"/>
      <c r="P100" s="89">
        <f>K100*N100/144</f>
        <v>13.416666666666666</v>
      </c>
      <c r="Q100" s="85"/>
      <c r="R100" s="89">
        <f>G100*P100</f>
        <v>0</v>
      </c>
      <c r="S100" s="85"/>
      <c r="T100" s="90" t="s">
        <v>14</v>
      </c>
    </row>
    <row r="101" spans="1:24" ht="60.75" customHeight="1" thickBot="1">
      <c r="A101" s="24" t="s">
        <v>198</v>
      </c>
      <c r="B101" s="23" t="s">
        <v>301</v>
      </c>
      <c r="C101" s="58"/>
      <c r="D101" s="24"/>
      <c r="E101" s="42">
        <v>20</v>
      </c>
      <c r="F101" s="24"/>
      <c r="G101" s="128">
        <f t="shared" si="15"/>
        <v>0</v>
      </c>
      <c r="H101" s="88"/>
      <c r="I101" s="88"/>
      <c r="J101" s="88"/>
      <c r="K101" s="25">
        <v>42</v>
      </c>
      <c r="L101" s="25">
        <v>16</v>
      </c>
      <c r="M101" s="25">
        <v>45</v>
      </c>
      <c r="N101" s="25">
        <f t="shared" si="10"/>
        <v>46</v>
      </c>
      <c r="O101" s="24"/>
      <c r="P101" s="43">
        <f>K101*N101/144</f>
        <v>13.416666666666666</v>
      </c>
      <c r="Q101" s="24"/>
      <c r="R101" s="43">
        <f t="shared" si="11"/>
        <v>0</v>
      </c>
      <c r="S101" s="24"/>
      <c r="T101" s="12" t="s">
        <v>14</v>
      </c>
      <c r="V101" s="2"/>
      <c r="X101" s="2"/>
    </row>
    <row r="102" spans="1:24" s="106" customFormat="1" ht="60.75" customHeight="1" thickBot="1">
      <c r="A102" s="85" t="s">
        <v>288</v>
      </c>
      <c r="B102" s="86" t="s">
        <v>367</v>
      </c>
      <c r="C102" s="58"/>
      <c r="D102" s="85"/>
      <c r="E102" s="87">
        <v>20</v>
      </c>
      <c r="F102" s="85"/>
      <c r="G102" s="122">
        <f>ROUNDUP(C102/E102,0)</f>
        <v>0</v>
      </c>
      <c r="H102" s="88"/>
      <c r="I102" s="88"/>
      <c r="J102" s="88"/>
      <c r="K102" s="88">
        <v>42</v>
      </c>
      <c r="L102" s="88">
        <v>16</v>
      </c>
      <c r="M102" s="88">
        <v>45</v>
      </c>
      <c r="N102" s="88">
        <f>L102+30</f>
        <v>46</v>
      </c>
      <c r="O102" s="85"/>
      <c r="P102" s="89">
        <f>K102*N102/144</f>
        <v>13.416666666666666</v>
      </c>
      <c r="Q102" s="85"/>
      <c r="R102" s="89">
        <f>G102*P102</f>
        <v>0</v>
      </c>
      <c r="S102" s="85"/>
      <c r="T102" s="90" t="s">
        <v>14</v>
      </c>
      <c r="U102" s="91"/>
      <c r="V102" s="91"/>
      <c r="W102" s="91"/>
      <c r="X102" s="91"/>
    </row>
    <row r="103" spans="1:24" s="106" customFormat="1" ht="60.75" customHeight="1" thickBot="1">
      <c r="A103" s="85" t="s">
        <v>266</v>
      </c>
      <c r="B103" s="86" t="s">
        <v>267</v>
      </c>
      <c r="C103" s="58"/>
      <c r="D103" s="85"/>
      <c r="E103" s="87">
        <v>40</v>
      </c>
      <c r="F103" s="85"/>
      <c r="G103" s="122">
        <f>C103/E103</f>
        <v>0</v>
      </c>
      <c r="H103" s="88">
        <v>7</v>
      </c>
      <c r="I103" s="88">
        <v>7</v>
      </c>
      <c r="J103" s="88">
        <v>6</v>
      </c>
      <c r="K103" s="88">
        <v>42</v>
      </c>
      <c r="L103" s="88">
        <v>16</v>
      </c>
      <c r="M103" s="88">
        <v>90</v>
      </c>
      <c r="N103" s="88">
        <f t="shared" si="10"/>
        <v>46</v>
      </c>
      <c r="O103" s="85"/>
      <c r="P103" s="89">
        <f>K103*N103/144</f>
        <v>13.416666666666666</v>
      </c>
      <c r="Q103" s="85"/>
      <c r="R103" s="89">
        <f t="shared" si="11"/>
        <v>0</v>
      </c>
      <c r="S103" s="85"/>
      <c r="T103" s="90" t="s">
        <v>396</v>
      </c>
      <c r="U103" s="91"/>
      <c r="V103" s="91"/>
      <c r="W103" s="91"/>
      <c r="X103" s="91"/>
    </row>
    <row r="104" spans="1:20" s="91" customFormat="1" ht="60.75" customHeight="1" thickBot="1">
      <c r="A104" s="85" t="s">
        <v>199</v>
      </c>
      <c r="B104" s="86" t="s">
        <v>200</v>
      </c>
      <c r="C104" s="58"/>
      <c r="D104" s="85"/>
      <c r="E104" s="87" t="s">
        <v>87</v>
      </c>
      <c r="F104" s="85"/>
      <c r="G104" s="126" t="s">
        <v>85</v>
      </c>
      <c r="H104" s="88"/>
      <c r="I104" s="88"/>
      <c r="J104" s="88"/>
      <c r="K104" s="88"/>
      <c r="L104" s="88"/>
      <c r="M104" s="88"/>
      <c r="N104" s="88">
        <f t="shared" si="10"/>
        <v>30</v>
      </c>
      <c r="O104" s="85"/>
      <c r="P104" s="89" t="s">
        <v>85</v>
      </c>
      <c r="Q104" s="85"/>
      <c r="R104" s="89" t="s">
        <v>85</v>
      </c>
      <c r="S104" s="85"/>
      <c r="T104" s="90" t="s">
        <v>330</v>
      </c>
    </row>
    <row r="105" spans="1:24" s="106" customFormat="1" ht="60.75" customHeight="1" thickBot="1">
      <c r="A105" s="85" t="s">
        <v>201</v>
      </c>
      <c r="B105" s="86" t="s">
        <v>302</v>
      </c>
      <c r="C105" s="58"/>
      <c r="D105" s="85"/>
      <c r="E105" s="87">
        <v>64</v>
      </c>
      <c r="F105" s="85"/>
      <c r="G105" s="122">
        <f aca="true" t="shared" si="16" ref="G105:G112">C105/E105</f>
        <v>0</v>
      </c>
      <c r="H105" s="88">
        <v>7</v>
      </c>
      <c r="I105" s="88">
        <v>14</v>
      </c>
      <c r="J105" s="88">
        <v>4</v>
      </c>
      <c r="K105" s="88">
        <v>42</v>
      </c>
      <c r="L105" s="88">
        <v>16</v>
      </c>
      <c r="M105" s="88">
        <v>90</v>
      </c>
      <c r="N105" s="88">
        <f t="shared" si="10"/>
        <v>46</v>
      </c>
      <c r="O105" s="85"/>
      <c r="P105" s="89">
        <f aca="true" t="shared" si="17" ref="P105:P111">K105*N105/144</f>
        <v>13.416666666666666</v>
      </c>
      <c r="Q105" s="85"/>
      <c r="R105" s="89">
        <f t="shared" si="11"/>
        <v>0</v>
      </c>
      <c r="S105" s="85"/>
      <c r="T105" s="90" t="s">
        <v>396</v>
      </c>
      <c r="U105" s="91"/>
      <c r="V105" s="91"/>
      <c r="W105" s="91"/>
      <c r="X105" s="91"/>
    </row>
    <row r="106" spans="1:24" s="106" customFormat="1" ht="60.75" customHeight="1" thickBot="1">
      <c r="A106" s="85" t="s">
        <v>281</v>
      </c>
      <c r="B106" s="86" t="s">
        <v>280</v>
      </c>
      <c r="C106" s="58"/>
      <c r="D106" s="85"/>
      <c r="E106" s="87" t="s">
        <v>86</v>
      </c>
      <c r="F106" s="85"/>
      <c r="G106" s="122" t="s">
        <v>85</v>
      </c>
      <c r="H106" s="88">
        <v>5</v>
      </c>
      <c r="I106" s="88">
        <v>8</v>
      </c>
      <c r="J106" s="88">
        <v>4</v>
      </c>
      <c r="K106" s="88">
        <v>42</v>
      </c>
      <c r="L106" s="88">
        <v>16</v>
      </c>
      <c r="M106" s="88">
        <v>90</v>
      </c>
      <c r="N106" s="88"/>
      <c r="O106" s="85"/>
      <c r="P106" s="89"/>
      <c r="Q106" s="85"/>
      <c r="R106" s="89"/>
      <c r="S106" s="85"/>
      <c r="T106" s="90" t="s">
        <v>329</v>
      </c>
      <c r="U106" s="91"/>
      <c r="V106" s="91"/>
      <c r="W106" s="91"/>
      <c r="X106" s="91"/>
    </row>
    <row r="107" spans="1:20" s="91" customFormat="1" ht="60.75" customHeight="1" thickBot="1">
      <c r="A107" s="85" t="s">
        <v>48</v>
      </c>
      <c r="B107" s="86" t="s">
        <v>303</v>
      </c>
      <c r="C107" s="58"/>
      <c r="D107" s="85"/>
      <c r="E107" s="87">
        <v>60</v>
      </c>
      <c r="F107" s="85"/>
      <c r="G107" s="122">
        <f t="shared" si="16"/>
        <v>0</v>
      </c>
      <c r="H107" s="88"/>
      <c r="I107" s="88"/>
      <c r="J107" s="88"/>
      <c r="K107" s="88">
        <v>42</v>
      </c>
      <c r="L107" s="88">
        <v>16</v>
      </c>
      <c r="M107" s="88">
        <v>90</v>
      </c>
      <c r="N107" s="88">
        <f t="shared" si="10"/>
        <v>46</v>
      </c>
      <c r="O107" s="85"/>
      <c r="P107" s="89">
        <f t="shared" si="17"/>
        <v>13.416666666666666</v>
      </c>
      <c r="Q107" s="85"/>
      <c r="R107" s="89">
        <f t="shared" si="11"/>
        <v>0</v>
      </c>
      <c r="S107" s="85"/>
      <c r="T107" s="90" t="s">
        <v>396</v>
      </c>
    </row>
    <row r="108" spans="1:20" s="91" customFormat="1" ht="60.75" customHeight="1" thickBot="1">
      <c r="A108" s="85" t="s">
        <v>202</v>
      </c>
      <c r="B108" s="86" t="s">
        <v>369</v>
      </c>
      <c r="C108" s="58"/>
      <c r="D108" s="85"/>
      <c r="E108" s="87">
        <v>100</v>
      </c>
      <c r="F108" s="85"/>
      <c r="G108" s="122">
        <f t="shared" si="16"/>
        <v>0</v>
      </c>
      <c r="H108" s="88">
        <v>6</v>
      </c>
      <c r="I108" s="88">
        <v>8</v>
      </c>
      <c r="J108" s="88">
        <v>2</v>
      </c>
      <c r="K108" s="88">
        <v>42</v>
      </c>
      <c r="L108" s="88">
        <v>16</v>
      </c>
      <c r="M108" s="88">
        <v>90</v>
      </c>
      <c r="N108" s="88">
        <f t="shared" si="10"/>
        <v>46</v>
      </c>
      <c r="O108" s="85"/>
      <c r="P108" s="89">
        <f t="shared" si="17"/>
        <v>13.416666666666666</v>
      </c>
      <c r="Q108" s="85"/>
      <c r="R108" s="89">
        <f t="shared" si="11"/>
        <v>0</v>
      </c>
      <c r="S108" s="85"/>
      <c r="T108" s="90" t="s">
        <v>396</v>
      </c>
    </row>
    <row r="109" spans="1:20" s="91" customFormat="1" ht="60.75" customHeight="1" thickBot="1">
      <c r="A109" s="85" t="s">
        <v>202</v>
      </c>
      <c r="B109" s="86" t="s">
        <v>203</v>
      </c>
      <c r="C109" s="58"/>
      <c r="D109" s="85"/>
      <c r="E109" s="87">
        <v>180</v>
      </c>
      <c r="F109" s="85"/>
      <c r="G109" s="122">
        <f t="shared" si="16"/>
        <v>0</v>
      </c>
      <c r="H109" s="88">
        <v>6</v>
      </c>
      <c r="I109" s="88">
        <v>3</v>
      </c>
      <c r="J109" s="88">
        <v>3</v>
      </c>
      <c r="K109" s="88">
        <v>42</v>
      </c>
      <c r="L109" s="88">
        <v>16</v>
      </c>
      <c r="M109" s="88">
        <v>90</v>
      </c>
      <c r="N109" s="88">
        <f>L109+30</f>
        <v>46</v>
      </c>
      <c r="O109" s="85"/>
      <c r="P109" s="89">
        <f t="shared" si="17"/>
        <v>13.416666666666666</v>
      </c>
      <c r="Q109" s="85"/>
      <c r="R109" s="89">
        <f t="shared" si="11"/>
        <v>0</v>
      </c>
      <c r="S109" s="85"/>
      <c r="T109" s="90" t="s">
        <v>396</v>
      </c>
    </row>
    <row r="110" spans="1:20" s="91" customFormat="1" ht="60.75" customHeight="1" thickBot="1">
      <c r="A110" s="85" t="s">
        <v>204</v>
      </c>
      <c r="B110" s="86" t="s">
        <v>328</v>
      </c>
      <c r="C110" s="58"/>
      <c r="D110" s="85"/>
      <c r="E110" s="87">
        <v>100</v>
      </c>
      <c r="F110" s="85"/>
      <c r="G110" s="122">
        <f t="shared" si="16"/>
        <v>0</v>
      </c>
      <c r="H110" s="88"/>
      <c r="I110" s="88"/>
      <c r="J110" s="88"/>
      <c r="K110" s="88">
        <v>42</v>
      </c>
      <c r="L110" s="88">
        <v>16</v>
      </c>
      <c r="M110" s="88">
        <v>90</v>
      </c>
      <c r="N110" s="88">
        <f t="shared" si="10"/>
        <v>46</v>
      </c>
      <c r="O110" s="85"/>
      <c r="P110" s="89">
        <f t="shared" si="17"/>
        <v>13.416666666666666</v>
      </c>
      <c r="Q110" s="85"/>
      <c r="R110" s="89">
        <f t="shared" si="11"/>
        <v>0</v>
      </c>
      <c r="S110" s="85"/>
      <c r="T110" s="90" t="s">
        <v>396</v>
      </c>
    </row>
    <row r="111" spans="1:24" ht="60.75" customHeight="1" thickBot="1">
      <c r="A111" s="24" t="s">
        <v>205</v>
      </c>
      <c r="B111" s="23" t="s">
        <v>206</v>
      </c>
      <c r="C111" s="58"/>
      <c r="D111" s="24"/>
      <c r="E111" s="42">
        <v>90</v>
      </c>
      <c r="F111" s="24"/>
      <c r="G111" s="128">
        <f t="shared" si="16"/>
        <v>0</v>
      </c>
      <c r="H111" s="88">
        <v>13</v>
      </c>
      <c r="I111" s="88">
        <v>3</v>
      </c>
      <c r="J111" s="88">
        <v>6</v>
      </c>
      <c r="K111" s="25">
        <v>48</v>
      </c>
      <c r="L111" s="25">
        <v>24</v>
      </c>
      <c r="M111" s="25">
        <v>72</v>
      </c>
      <c r="N111" s="25">
        <f t="shared" si="10"/>
        <v>54</v>
      </c>
      <c r="O111" s="24"/>
      <c r="P111" s="43">
        <f t="shared" si="17"/>
        <v>18</v>
      </c>
      <c r="Q111" s="24"/>
      <c r="R111" s="43">
        <f>G111*P111</f>
        <v>0</v>
      </c>
      <c r="S111" s="24"/>
      <c r="T111" s="12" t="s">
        <v>310</v>
      </c>
      <c r="V111" s="2"/>
      <c r="X111" s="2"/>
    </row>
    <row r="112" spans="1:24" ht="60.75" customHeight="1" thickBot="1">
      <c r="A112" s="24" t="s">
        <v>207</v>
      </c>
      <c r="B112" s="23" t="s">
        <v>208</v>
      </c>
      <c r="C112" s="58"/>
      <c r="D112" s="24"/>
      <c r="E112" s="87">
        <v>40</v>
      </c>
      <c r="F112" s="24"/>
      <c r="G112" s="128">
        <f t="shared" si="16"/>
        <v>0</v>
      </c>
      <c r="H112" s="88">
        <v>13</v>
      </c>
      <c r="I112" s="88">
        <v>10</v>
      </c>
      <c r="J112" s="88">
        <v>4</v>
      </c>
      <c r="K112" s="88">
        <v>42</v>
      </c>
      <c r="L112" s="88">
        <v>16</v>
      </c>
      <c r="M112" s="88">
        <v>90</v>
      </c>
      <c r="N112" s="88">
        <f>L112+30</f>
        <v>46</v>
      </c>
      <c r="O112" s="85"/>
      <c r="P112" s="89">
        <f>K112*N112/144</f>
        <v>13.416666666666666</v>
      </c>
      <c r="Q112" s="85"/>
      <c r="R112" s="89">
        <f>G112*P112</f>
        <v>0</v>
      </c>
      <c r="S112" s="85"/>
      <c r="T112" s="90" t="s">
        <v>396</v>
      </c>
      <c r="V112" s="2"/>
      <c r="X112" s="2"/>
    </row>
    <row r="113" spans="1:24" s="106" customFormat="1" ht="60.75" customHeight="1" thickBot="1">
      <c r="A113" s="85" t="s">
        <v>209</v>
      </c>
      <c r="B113" s="86" t="s">
        <v>210</v>
      </c>
      <c r="C113" s="58"/>
      <c r="D113" s="85"/>
      <c r="E113" s="87">
        <v>4</v>
      </c>
      <c r="F113" s="85"/>
      <c r="G113" s="122"/>
      <c r="H113" s="88">
        <v>20</v>
      </c>
      <c r="I113" s="88">
        <v>15</v>
      </c>
      <c r="J113" s="88">
        <v>10</v>
      </c>
      <c r="K113" s="88">
        <v>42</v>
      </c>
      <c r="L113" s="88">
        <v>16</v>
      </c>
      <c r="M113" s="88">
        <v>45</v>
      </c>
      <c r="N113" s="88">
        <f aca="true" t="shared" si="18" ref="N113:N142">L113+30</f>
        <v>46</v>
      </c>
      <c r="O113" s="85"/>
      <c r="P113" s="89">
        <f>K113*N113/144</f>
        <v>13.416666666666666</v>
      </c>
      <c r="Q113" s="85"/>
      <c r="R113" s="89">
        <f>G113*P113</f>
        <v>0</v>
      </c>
      <c r="S113" s="85"/>
      <c r="T113" s="90" t="s">
        <v>310</v>
      </c>
      <c r="U113" s="91"/>
      <c r="V113" s="91"/>
      <c r="W113" s="91"/>
      <c r="X113" s="91"/>
    </row>
    <row r="114" spans="1:24" ht="60.75" customHeight="1" thickBot="1">
      <c r="A114" s="24" t="s">
        <v>211</v>
      </c>
      <c r="B114" s="23" t="s">
        <v>212</v>
      </c>
      <c r="C114" s="58"/>
      <c r="D114" s="85"/>
      <c r="E114" s="87" t="s">
        <v>87</v>
      </c>
      <c r="F114" s="85"/>
      <c r="G114" s="126" t="s">
        <v>85</v>
      </c>
      <c r="H114" s="88"/>
      <c r="I114" s="88" t="s">
        <v>309</v>
      </c>
      <c r="J114" s="88"/>
      <c r="K114" s="88"/>
      <c r="L114" s="88"/>
      <c r="M114" s="88"/>
      <c r="N114" s="88">
        <f t="shared" si="18"/>
        <v>30</v>
      </c>
      <c r="O114" s="85"/>
      <c r="P114" s="89" t="s">
        <v>85</v>
      </c>
      <c r="Q114" s="85"/>
      <c r="R114" s="89" t="s">
        <v>85</v>
      </c>
      <c r="S114" s="85"/>
      <c r="T114" s="90" t="s">
        <v>59</v>
      </c>
      <c r="U114" s="91"/>
      <c r="V114" s="91"/>
      <c r="W114" s="91"/>
      <c r="X114" s="91"/>
    </row>
    <row r="115" spans="1:24" ht="60.75" customHeight="1" thickBot="1">
      <c r="A115" s="24" t="s">
        <v>213</v>
      </c>
      <c r="B115" s="23" t="s">
        <v>24</v>
      </c>
      <c r="C115" s="58"/>
      <c r="D115" s="85"/>
      <c r="E115" s="87" t="s">
        <v>87</v>
      </c>
      <c r="F115" s="85"/>
      <c r="G115" s="126" t="s">
        <v>85</v>
      </c>
      <c r="H115" s="88"/>
      <c r="I115" s="88"/>
      <c r="J115" s="88"/>
      <c r="K115" s="88"/>
      <c r="L115" s="88" t="s">
        <v>309</v>
      </c>
      <c r="M115" s="88"/>
      <c r="N115" s="88">
        <f t="shared" si="18"/>
        <v>30</v>
      </c>
      <c r="O115" s="85"/>
      <c r="P115" s="89" t="s">
        <v>85</v>
      </c>
      <c r="Q115" s="85"/>
      <c r="R115" s="89" t="s">
        <v>85</v>
      </c>
      <c r="S115" s="85"/>
      <c r="T115" s="90" t="s">
        <v>59</v>
      </c>
      <c r="U115" s="91"/>
      <c r="V115" s="91"/>
      <c r="W115" s="91"/>
      <c r="X115" s="91"/>
    </row>
    <row r="116" spans="1:24" s="106" customFormat="1" ht="60.75" customHeight="1" thickBot="1">
      <c r="A116" s="85" t="s">
        <v>214</v>
      </c>
      <c r="B116" s="86" t="s">
        <v>215</v>
      </c>
      <c r="C116" s="58"/>
      <c r="D116" s="85"/>
      <c r="E116" s="87" t="s">
        <v>87</v>
      </c>
      <c r="F116" s="85"/>
      <c r="G116" s="126"/>
      <c r="H116" s="88"/>
      <c r="I116" s="88"/>
      <c r="J116" s="88"/>
      <c r="K116" s="88"/>
      <c r="L116" s="88"/>
      <c r="M116" s="88"/>
      <c r="N116" s="88"/>
      <c r="O116" s="85"/>
      <c r="P116" s="89"/>
      <c r="Q116" s="85"/>
      <c r="R116" s="89"/>
      <c r="S116" s="85"/>
      <c r="T116" s="90" t="s">
        <v>59</v>
      </c>
      <c r="U116" s="91"/>
      <c r="V116" s="91"/>
      <c r="W116" s="91"/>
      <c r="X116" s="91"/>
    </row>
    <row r="117" spans="1:24" ht="60.75" customHeight="1" thickBot="1">
      <c r="A117" s="85" t="s">
        <v>217</v>
      </c>
      <c r="B117" s="86" t="s">
        <v>216</v>
      </c>
      <c r="C117" s="58"/>
      <c r="D117" s="85"/>
      <c r="E117" s="87" t="s">
        <v>87</v>
      </c>
      <c r="F117" s="85"/>
      <c r="G117" s="126" t="s">
        <v>85</v>
      </c>
      <c r="H117" s="88"/>
      <c r="I117" s="88"/>
      <c r="J117" s="88"/>
      <c r="K117" s="88"/>
      <c r="L117" s="88"/>
      <c r="M117" s="88"/>
      <c r="N117" s="88">
        <f t="shared" si="18"/>
        <v>30</v>
      </c>
      <c r="O117" s="85"/>
      <c r="P117" s="89" t="s">
        <v>85</v>
      </c>
      <c r="Q117" s="85"/>
      <c r="R117" s="89" t="s">
        <v>85</v>
      </c>
      <c r="S117" s="85"/>
      <c r="T117" s="90" t="s">
        <v>59</v>
      </c>
      <c r="U117" s="91"/>
      <c r="V117" s="91"/>
      <c r="W117" s="91"/>
      <c r="X117" s="91"/>
    </row>
    <row r="118" spans="1:24" s="106" customFormat="1" ht="60.75" customHeight="1" thickBot="1">
      <c r="A118" s="85" t="s">
        <v>218</v>
      </c>
      <c r="B118" s="86" t="s">
        <v>219</v>
      </c>
      <c r="C118" s="58"/>
      <c r="D118" s="85"/>
      <c r="E118" s="87">
        <v>16</v>
      </c>
      <c r="F118" s="85"/>
      <c r="G118" s="122">
        <f>C118/E118</f>
        <v>0</v>
      </c>
      <c r="H118" s="88">
        <v>19</v>
      </c>
      <c r="I118" s="88">
        <v>8</v>
      </c>
      <c r="J118" s="88">
        <v>7</v>
      </c>
      <c r="K118" s="88">
        <v>42</v>
      </c>
      <c r="L118" s="88">
        <v>16</v>
      </c>
      <c r="M118" s="88">
        <v>90</v>
      </c>
      <c r="N118" s="88">
        <f t="shared" si="18"/>
        <v>46</v>
      </c>
      <c r="O118" s="85"/>
      <c r="P118" s="89">
        <f>K118*N118/144</f>
        <v>13.416666666666666</v>
      </c>
      <c r="Q118" s="85"/>
      <c r="R118" s="89">
        <f>G118*P118</f>
        <v>0</v>
      </c>
      <c r="S118" s="85"/>
      <c r="T118" s="90" t="s">
        <v>310</v>
      </c>
      <c r="U118" s="91"/>
      <c r="V118" s="91"/>
      <c r="W118" s="91"/>
      <c r="X118" s="91"/>
    </row>
    <row r="119" spans="1:20" s="91" customFormat="1" ht="60.75" customHeight="1" thickBot="1">
      <c r="A119" s="85" t="s">
        <v>220</v>
      </c>
      <c r="B119" s="86" t="s">
        <v>221</v>
      </c>
      <c r="C119" s="58"/>
      <c r="D119" s="85"/>
      <c r="E119" s="87">
        <v>16</v>
      </c>
      <c r="F119" s="85"/>
      <c r="G119" s="122">
        <f>C119/E119</f>
        <v>0</v>
      </c>
      <c r="H119" s="88">
        <v>19</v>
      </c>
      <c r="I119" s="88">
        <v>8</v>
      </c>
      <c r="J119" s="88">
        <v>7</v>
      </c>
      <c r="K119" s="88">
        <v>42</v>
      </c>
      <c r="L119" s="88">
        <v>16</v>
      </c>
      <c r="M119" s="88">
        <v>90</v>
      </c>
      <c r="N119" s="88">
        <f t="shared" si="18"/>
        <v>46</v>
      </c>
      <c r="O119" s="85"/>
      <c r="P119" s="89">
        <f>K119*N119/144</f>
        <v>13.416666666666666</v>
      </c>
      <c r="Q119" s="85"/>
      <c r="R119" s="89">
        <f>G119*P119</f>
        <v>0</v>
      </c>
      <c r="S119" s="85"/>
      <c r="T119" s="90" t="s">
        <v>310</v>
      </c>
    </row>
    <row r="120" spans="1:20" s="91" customFormat="1" ht="60.75" customHeight="1" thickBot="1">
      <c r="A120" s="85" t="s">
        <v>222</v>
      </c>
      <c r="B120" s="86" t="s">
        <v>304</v>
      </c>
      <c r="C120" s="58"/>
      <c r="D120" s="85"/>
      <c r="E120" s="87">
        <v>24</v>
      </c>
      <c r="F120" s="85"/>
      <c r="G120" s="122">
        <f>C120/E120</f>
        <v>0</v>
      </c>
      <c r="H120" s="88">
        <v>13</v>
      </c>
      <c r="I120" s="88">
        <v>14</v>
      </c>
      <c r="J120" s="88">
        <v>7</v>
      </c>
      <c r="K120" s="88">
        <v>42</v>
      </c>
      <c r="L120" s="88">
        <v>16</v>
      </c>
      <c r="M120" s="88">
        <v>90</v>
      </c>
      <c r="N120" s="88">
        <f t="shared" si="18"/>
        <v>46</v>
      </c>
      <c r="O120" s="85"/>
      <c r="P120" s="89">
        <f>K120*N120/144</f>
        <v>13.416666666666666</v>
      </c>
      <c r="Q120" s="85"/>
      <c r="R120" s="89">
        <f>G120*P120</f>
        <v>0</v>
      </c>
      <c r="S120" s="85"/>
      <c r="T120" s="90" t="s">
        <v>396</v>
      </c>
    </row>
    <row r="121" spans="1:20" s="91" customFormat="1" ht="60.75" customHeight="1" thickBot="1">
      <c r="A121" s="85" t="s">
        <v>222</v>
      </c>
      <c r="B121" s="86" t="s">
        <v>306</v>
      </c>
      <c r="C121" s="58"/>
      <c r="D121" s="85"/>
      <c r="E121" s="87">
        <v>12</v>
      </c>
      <c r="F121" s="85"/>
      <c r="G121" s="122">
        <f>C121/E121</f>
        <v>0</v>
      </c>
      <c r="H121" s="88">
        <v>18</v>
      </c>
      <c r="I121" s="88">
        <v>10</v>
      </c>
      <c r="J121" s="88">
        <v>12</v>
      </c>
      <c r="K121" s="88">
        <v>42</v>
      </c>
      <c r="L121" s="88">
        <v>16</v>
      </c>
      <c r="M121" s="88">
        <v>90</v>
      </c>
      <c r="N121" s="88">
        <f t="shared" si="18"/>
        <v>46</v>
      </c>
      <c r="O121" s="85"/>
      <c r="P121" s="89">
        <f>K121*N121/144</f>
        <v>13.416666666666666</v>
      </c>
      <c r="Q121" s="85"/>
      <c r="R121" s="89">
        <f>G121*P121</f>
        <v>0</v>
      </c>
      <c r="S121" s="85"/>
      <c r="T121" s="90" t="s">
        <v>396</v>
      </c>
    </row>
    <row r="122" spans="1:20" s="96" customFormat="1" ht="60.75" customHeight="1" thickBot="1">
      <c r="A122" s="85"/>
      <c r="B122" s="86" t="s">
        <v>305</v>
      </c>
      <c r="C122" s="58"/>
      <c r="D122" s="85"/>
      <c r="E122" s="87">
        <v>80</v>
      </c>
      <c r="F122" s="85"/>
      <c r="G122" s="122">
        <f>C122/E122</f>
        <v>0</v>
      </c>
      <c r="H122" s="88">
        <v>26</v>
      </c>
      <c r="I122" s="88">
        <v>5</v>
      </c>
      <c r="J122" s="88">
        <v>5</v>
      </c>
      <c r="K122" s="88">
        <v>42</v>
      </c>
      <c r="L122" s="88">
        <v>16</v>
      </c>
      <c r="M122" s="88">
        <v>90</v>
      </c>
      <c r="N122" s="88">
        <f t="shared" si="18"/>
        <v>46</v>
      </c>
      <c r="O122" s="85"/>
      <c r="P122" s="89">
        <f>K122*N122/144</f>
        <v>13.416666666666666</v>
      </c>
      <c r="Q122" s="85"/>
      <c r="R122" s="89">
        <f>G122*P122</f>
        <v>0</v>
      </c>
      <c r="S122" s="85"/>
      <c r="T122" s="90" t="s">
        <v>396</v>
      </c>
    </row>
    <row r="123" spans="1:24" ht="60.75" customHeight="1" thickBot="1">
      <c r="A123" s="24" t="s">
        <v>223</v>
      </c>
      <c r="B123" s="23" t="s">
        <v>224</v>
      </c>
      <c r="C123" s="58"/>
      <c r="D123" s="24"/>
      <c r="E123" s="42" t="s">
        <v>87</v>
      </c>
      <c r="F123" s="24"/>
      <c r="G123" s="127" t="s">
        <v>85</v>
      </c>
      <c r="H123" s="88"/>
      <c r="I123" s="88"/>
      <c r="J123" s="88"/>
      <c r="K123" s="25"/>
      <c r="L123" s="25"/>
      <c r="M123" s="25"/>
      <c r="N123" s="25">
        <f t="shared" si="18"/>
        <v>30</v>
      </c>
      <c r="O123" s="24"/>
      <c r="P123" s="43" t="s">
        <v>85</v>
      </c>
      <c r="Q123" s="24"/>
      <c r="R123" s="43" t="s">
        <v>85</v>
      </c>
      <c r="S123" s="24"/>
      <c r="T123" s="12" t="s">
        <v>59</v>
      </c>
      <c r="V123" s="2"/>
      <c r="X123" s="2"/>
    </row>
    <row r="124" spans="1:24" ht="60.75" customHeight="1" thickBot="1">
      <c r="A124" s="24" t="s">
        <v>225</v>
      </c>
      <c r="B124" s="23" t="s">
        <v>51</v>
      </c>
      <c r="C124" s="58"/>
      <c r="D124" s="24"/>
      <c r="E124" s="42" t="s">
        <v>87</v>
      </c>
      <c r="F124" s="24"/>
      <c r="G124" s="127" t="s">
        <v>85</v>
      </c>
      <c r="H124" s="88"/>
      <c r="I124" s="88"/>
      <c r="J124" s="88"/>
      <c r="K124" s="25"/>
      <c r="L124" s="25"/>
      <c r="M124" s="25"/>
      <c r="N124" s="25">
        <f t="shared" si="18"/>
        <v>30</v>
      </c>
      <c r="O124" s="24"/>
      <c r="P124" s="43" t="s">
        <v>85</v>
      </c>
      <c r="Q124" s="24"/>
      <c r="R124" s="43" t="s">
        <v>85</v>
      </c>
      <c r="S124" s="24"/>
      <c r="T124" s="12" t="s">
        <v>59</v>
      </c>
      <c r="V124" s="2"/>
      <c r="X124" s="2"/>
    </row>
    <row r="125" spans="1:24" s="106" customFormat="1" ht="60.75" customHeight="1" thickBot="1">
      <c r="A125" s="85" t="s">
        <v>226</v>
      </c>
      <c r="B125" s="86" t="s">
        <v>227</v>
      </c>
      <c r="C125" s="58"/>
      <c r="D125" s="85"/>
      <c r="E125" s="87" t="s">
        <v>87</v>
      </c>
      <c r="F125" s="85"/>
      <c r="G125" s="126" t="s">
        <v>85</v>
      </c>
      <c r="H125" s="88"/>
      <c r="I125" s="88"/>
      <c r="J125" s="88"/>
      <c r="K125" s="88"/>
      <c r="L125" s="88"/>
      <c r="M125" s="88"/>
      <c r="N125" s="88">
        <f t="shared" si="18"/>
        <v>30</v>
      </c>
      <c r="O125" s="85"/>
      <c r="P125" s="89" t="s">
        <v>85</v>
      </c>
      <c r="Q125" s="85"/>
      <c r="R125" s="89" t="s">
        <v>85</v>
      </c>
      <c r="S125" s="85"/>
      <c r="T125" s="90" t="s">
        <v>59</v>
      </c>
      <c r="U125" s="91"/>
      <c r="V125" s="91"/>
      <c r="W125" s="91"/>
      <c r="X125" s="91"/>
    </row>
    <row r="126" spans="1:24" ht="60.75" customHeight="1" thickBot="1">
      <c r="A126" s="24" t="s">
        <v>228</v>
      </c>
      <c r="B126" s="23" t="s">
        <v>229</v>
      </c>
      <c r="C126" s="58"/>
      <c r="D126" s="24"/>
      <c r="E126" s="42" t="s">
        <v>87</v>
      </c>
      <c r="F126" s="24"/>
      <c r="G126" s="127" t="s">
        <v>85</v>
      </c>
      <c r="H126" s="88"/>
      <c r="I126" s="88"/>
      <c r="J126" s="88"/>
      <c r="K126" s="25"/>
      <c r="L126" s="25"/>
      <c r="M126" s="25"/>
      <c r="N126" s="25">
        <f t="shared" si="18"/>
        <v>30</v>
      </c>
      <c r="O126" s="24"/>
      <c r="P126" s="43" t="s">
        <v>85</v>
      </c>
      <c r="Q126" s="24"/>
      <c r="R126" s="43" t="s">
        <v>85</v>
      </c>
      <c r="S126" s="24"/>
      <c r="T126" s="12" t="s">
        <v>59</v>
      </c>
      <c r="V126" s="2"/>
      <c r="X126" s="2"/>
    </row>
    <row r="127" spans="1:24" ht="60.75" customHeight="1" thickBot="1">
      <c r="A127" s="24" t="s">
        <v>230</v>
      </c>
      <c r="B127" s="23" t="s">
        <v>231</v>
      </c>
      <c r="C127" s="58"/>
      <c r="D127" s="24"/>
      <c r="E127" s="42" t="s">
        <v>87</v>
      </c>
      <c r="F127" s="24"/>
      <c r="G127" s="127" t="s">
        <v>85</v>
      </c>
      <c r="H127" s="88"/>
      <c r="I127" s="88"/>
      <c r="J127" s="88"/>
      <c r="K127" s="25"/>
      <c r="L127" s="25"/>
      <c r="M127" s="25"/>
      <c r="N127" s="25">
        <f t="shared" si="18"/>
        <v>30</v>
      </c>
      <c r="O127" s="24"/>
      <c r="P127" s="43" t="s">
        <v>85</v>
      </c>
      <c r="Q127" s="24"/>
      <c r="R127" s="43" t="s">
        <v>85</v>
      </c>
      <c r="S127" s="24"/>
      <c r="T127" s="12" t="s">
        <v>52</v>
      </c>
      <c r="V127" s="2"/>
      <c r="X127" s="2"/>
    </row>
    <row r="128" spans="1:24" ht="60.75" customHeight="1" thickBot="1">
      <c r="A128" s="24" t="s">
        <v>232</v>
      </c>
      <c r="B128" s="23" t="s">
        <v>233</v>
      </c>
      <c r="C128" s="58"/>
      <c r="D128" s="24"/>
      <c r="E128" s="42" t="s">
        <v>87</v>
      </c>
      <c r="F128" s="24"/>
      <c r="G128" s="127" t="s">
        <v>85</v>
      </c>
      <c r="H128" s="88"/>
      <c r="I128" s="88"/>
      <c r="J128" s="88"/>
      <c r="K128" s="25"/>
      <c r="L128" s="25"/>
      <c r="M128" s="25"/>
      <c r="N128" s="25">
        <f t="shared" si="18"/>
        <v>30</v>
      </c>
      <c r="O128" s="24"/>
      <c r="P128" s="43" t="s">
        <v>85</v>
      </c>
      <c r="Q128" s="24"/>
      <c r="R128" s="43" t="s">
        <v>85</v>
      </c>
      <c r="S128" s="24"/>
      <c r="T128" s="12" t="s">
        <v>52</v>
      </c>
      <c r="V128" s="2"/>
      <c r="X128" s="2"/>
    </row>
    <row r="129" spans="1:21" s="106" customFormat="1" ht="60.75" customHeight="1" thickBot="1">
      <c r="A129" s="85" t="s">
        <v>282</v>
      </c>
      <c r="B129" s="86" t="s">
        <v>283</v>
      </c>
      <c r="C129" s="58"/>
      <c r="D129" s="85"/>
      <c r="E129" s="87">
        <v>4</v>
      </c>
      <c r="F129" s="85"/>
      <c r="G129" s="122">
        <f>C129/E129</f>
        <v>0</v>
      </c>
      <c r="H129" s="88">
        <v>7</v>
      </c>
      <c r="I129" s="88">
        <v>7</v>
      </c>
      <c r="J129" s="88">
        <v>40</v>
      </c>
      <c r="K129" s="88">
        <v>42</v>
      </c>
      <c r="L129" s="88">
        <v>16</v>
      </c>
      <c r="M129" s="88">
        <v>45</v>
      </c>
      <c r="N129" s="88">
        <f t="shared" si="18"/>
        <v>46</v>
      </c>
      <c r="O129" s="85"/>
      <c r="P129" s="89">
        <f>K129*N129/144</f>
        <v>13.416666666666666</v>
      </c>
      <c r="Q129" s="85"/>
      <c r="R129" s="89">
        <f>G129*P129</f>
        <v>0</v>
      </c>
      <c r="S129" s="85"/>
      <c r="T129" s="90" t="s">
        <v>310</v>
      </c>
      <c r="U129" s="91"/>
    </row>
    <row r="130" spans="1:21" s="106" customFormat="1" ht="60.75" customHeight="1" thickBot="1">
      <c r="A130" s="85" t="s">
        <v>375</v>
      </c>
      <c r="B130" s="86" t="s">
        <v>376</v>
      </c>
      <c r="C130" s="58"/>
      <c r="D130" s="85"/>
      <c r="E130" s="87">
        <v>5</v>
      </c>
      <c r="F130" s="85"/>
      <c r="G130" s="122">
        <f>C130/E130</f>
        <v>0</v>
      </c>
      <c r="H130" s="88">
        <v>6</v>
      </c>
      <c r="I130" s="88">
        <v>6</v>
      </c>
      <c r="J130" s="88">
        <v>40</v>
      </c>
      <c r="K130" s="88">
        <v>42</v>
      </c>
      <c r="L130" s="88">
        <v>16</v>
      </c>
      <c r="M130" s="88">
        <v>45</v>
      </c>
      <c r="N130" s="88">
        <f t="shared" si="18"/>
        <v>46</v>
      </c>
      <c r="O130" s="85"/>
      <c r="P130" s="89">
        <f>K130*N130/144</f>
        <v>13.416666666666666</v>
      </c>
      <c r="Q130" s="85"/>
      <c r="R130" s="89">
        <f>G130*P130</f>
        <v>0</v>
      </c>
      <c r="S130" s="85"/>
      <c r="T130" s="90" t="s">
        <v>310</v>
      </c>
      <c r="U130" s="96"/>
    </row>
    <row r="131" spans="1:21" s="106" customFormat="1" ht="60.75" customHeight="1" thickBot="1">
      <c r="A131" s="85" t="s">
        <v>234</v>
      </c>
      <c r="B131" s="86" t="s">
        <v>235</v>
      </c>
      <c r="C131" s="58"/>
      <c r="D131" s="85"/>
      <c r="E131" s="87"/>
      <c r="F131" s="85"/>
      <c r="G131" s="122"/>
      <c r="H131" s="88"/>
      <c r="I131" s="88"/>
      <c r="J131" s="88"/>
      <c r="K131" s="88"/>
      <c r="L131" s="88"/>
      <c r="M131" s="88"/>
      <c r="N131" s="88"/>
      <c r="O131" s="85"/>
      <c r="P131" s="89"/>
      <c r="Q131" s="85"/>
      <c r="R131" s="89"/>
      <c r="S131" s="85"/>
      <c r="T131" s="90" t="s">
        <v>309</v>
      </c>
      <c r="U131" s="91"/>
    </row>
    <row r="132" spans="1:21" s="91" customFormat="1" ht="60.75" customHeight="1" thickBot="1">
      <c r="A132" s="85" t="s">
        <v>251</v>
      </c>
      <c r="B132" s="86" t="s">
        <v>254</v>
      </c>
      <c r="C132" s="58"/>
      <c r="D132" s="85"/>
      <c r="E132" s="87">
        <v>72</v>
      </c>
      <c r="F132" s="85"/>
      <c r="G132" s="122">
        <f>C132/E132</f>
        <v>0</v>
      </c>
      <c r="H132" s="88">
        <v>10</v>
      </c>
      <c r="I132" s="88">
        <v>5</v>
      </c>
      <c r="J132" s="88">
        <v>10</v>
      </c>
      <c r="K132" s="88">
        <v>42</v>
      </c>
      <c r="L132" s="88">
        <v>16</v>
      </c>
      <c r="M132" s="88">
        <v>90</v>
      </c>
      <c r="N132" s="88">
        <f t="shared" si="18"/>
        <v>46</v>
      </c>
      <c r="O132" s="85"/>
      <c r="P132" s="89">
        <f>K132*N132/144</f>
        <v>13.416666666666666</v>
      </c>
      <c r="Q132" s="85"/>
      <c r="R132" s="89">
        <f>G132*P132</f>
        <v>0</v>
      </c>
      <c r="S132" s="85"/>
      <c r="T132" s="90" t="s">
        <v>396</v>
      </c>
      <c r="U132" s="96"/>
    </row>
    <row r="133" spans="1:21" s="91" customFormat="1" ht="60.75" customHeight="1" thickBot="1">
      <c r="A133" s="85" t="s">
        <v>252</v>
      </c>
      <c r="B133" s="86" t="s">
        <v>253</v>
      </c>
      <c r="C133" s="58"/>
      <c r="D133" s="85"/>
      <c r="E133" s="87">
        <v>250</v>
      </c>
      <c r="F133" s="85"/>
      <c r="G133" s="122">
        <f>C133/E133</f>
        <v>0</v>
      </c>
      <c r="H133" s="88"/>
      <c r="I133" s="88"/>
      <c r="J133" s="88"/>
      <c r="K133" s="88">
        <v>42</v>
      </c>
      <c r="L133" s="88">
        <v>16</v>
      </c>
      <c r="M133" s="88">
        <v>90</v>
      </c>
      <c r="N133" s="88">
        <f t="shared" si="18"/>
        <v>46</v>
      </c>
      <c r="O133" s="85"/>
      <c r="P133" s="89">
        <f>K133*N133/144</f>
        <v>13.416666666666666</v>
      </c>
      <c r="Q133" s="85"/>
      <c r="R133" s="89">
        <f>G133*P133</f>
        <v>0</v>
      </c>
      <c r="S133" s="85"/>
      <c r="T133" s="90" t="s">
        <v>396</v>
      </c>
      <c r="U133" s="96"/>
    </row>
    <row r="134" spans="1:20" s="91" customFormat="1" ht="60.75" customHeight="1" thickBot="1">
      <c r="A134" s="85" t="s">
        <v>255</v>
      </c>
      <c r="B134" s="86" t="s">
        <v>9</v>
      </c>
      <c r="C134" s="58"/>
      <c r="D134" s="85"/>
      <c r="E134" s="87">
        <v>4</v>
      </c>
      <c r="F134" s="85"/>
      <c r="G134" s="122">
        <f>ROUNDUP(C134/E134,0)</f>
        <v>0</v>
      </c>
      <c r="H134" s="88">
        <v>52</v>
      </c>
      <c r="I134" s="88">
        <v>14</v>
      </c>
      <c r="J134" s="88">
        <v>11</v>
      </c>
      <c r="K134" s="88">
        <v>52</v>
      </c>
      <c r="L134" s="88">
        <v>14</v>
      </c>
      <c r="M134" s="88">
        <v>11</v>
      </c>
      <c r="N134" s="88">
        <f t="shared" si="18"/>
        <v>44</v>
      </c>
      <c r="O134" s="85"/>
      <c r="P134" s="89">
        <f>K134*N134/144</f>
        <v>15.88888888888889</v>
      </c>
      <c r="Q134" s="85"/>
      <c r="R134" s="89" t="s">
        <v>309</v>
      </c>
      <c r="S134" s="85"/>
      <c r="T134" s="90" t="s">
        <v>10</v>
      </c>
    </row>
    <row r="135" spans="1:21" s="91" customFormat="1" ht="60.75" customHeight="1" thickBot="1">
      <c r="A135" s="85" t="s">
        <v>258</v>
      </c>
      <c r="B135" s="86" t="s">
        <v>236</v>
      </c>
      <c r="C135" s="58"/>
      <c r="D135" s="85"/>
      <c r="E135" s="87">
        <v>500</v>
      </c>
      <c r="F135" s="85"/>
      <c r="G135" s="122">
        <f>C135/E135</f>
        <v>0</v>
      </c>
      <c r="H135" s="88">
        <v>4</v>
      </c>
      <c r="I135" s="88">
        <v>4</v>
      </c>
      <c r="J135" s="88">
        <v>2</v>
      </c>
      <c r="K135" s="88">
        <v>42</v>
      </c>
      <c r="L135" s="88">
        <v>16</v>
      </c>
      <c r="M135" s="88">
        <v>90</v>
      </c>
      <c r="N135" s="88">
        <f t="shared" si="18"/>
        <v>46</v>
      </c>
      <c r="O135" s="85"/>
      <c r="P135" s="89">
        <f>K135*N135/144</f>
        <v>13.416666666666666</v>
      </c>
      <c r="Q135" s="85"/>
      <c r="R135" s="89">
        <f>G135*P135</f>
        <v>0</v>
      </c>
      <c r="S135" s="85"/>
      <c r="T135" s="90" t="s">
        <v>396</v>
      </c>
      <c r="U135" s="96"/>
    </row>
    <row r="136" spans="1:21" s="91" customFormat="1" ht="60.75" customHeight="1" thickBot="1">
      <c r="A136" s="85" t="s">
        <v>15</v>
      </c>
      <c r="B136" s="86" t="s">
        <v>246</v>
      </c>
      <c r="C136" s="58"/>
      <c r="D136" s="85"/>
      <c r="E136" s="42" t="s">
        <v>86</v>
      </c>
      <c r="F136" s="24"/>
      <c r="G136" s="127" t="s">
        <v>85</v>
      </c>
      <c r="H136" s="88"/>
      <c r="I136" s="88"/>
      <c r="J136" s="88"/>
      <c r="K136" s="25"/>
      <c r="L136" s="25"/>
      <c r="M136" s="25"/>
      <c r="N136" s="25">
        <f t="shared" si="18"/>
        <v>30</v>
      </c>
      <c r="O136" s="24"/>
      <c r="P136" s="43" t="s">
        <v>85</v>
      </c>
      <c r="Q136" s="24"/>
      <c r="R136" s="43" t="s">
        <v>85</v>
      </c>
      <c r="S136" s="24"/>
      <c r="T136" s="12" t="s">
        <v>18</v>
      </c>
      <c r="U136" s="96"/>
    </row>
    <row r="137" spans="1:21" s="91" customFormat="1" ht="60.75" customHeight="1" thickBot="1">
      <c r="A137" s="85" t="s">
        <v>22</v>
      </c>
      <c r="B137" s="86" t="s">
        <v>247</v>
      </c>
      <c r="C137" s="58"/>
      <c r="D137" s="85"/>
      <c r="E137" s="87" t="s">
        <v>86</v>
      </c>
      <c r="F137" s="85"/>
      <c r="G137" s="126" t="s">
        <v>85</v>
      </c>
      <c r="H137" s="88"/>
      <c r="I137" s="88"/>
      <c r="J137" s="88"/>
      <c r="K137" s="88"/>
      <c r="L137" s="88"/>
      <c r="M137" s="88"/>
      <c r="N137" s="88">
        <f t="shared" si="18"/>
        <v>30</v>
      </c>
      <c r="O137" s="85"/>
      <c r="P137" s="89" t="s">
        <v>85</v>
      </c>
      <c r="Q137" s="85"/>
      <c r="R137" s="89" t="s">
        <v>85</v>
      </c>
      <c r="S137" s="85"/>
      <c r="T137" s="90" t="s">
        <v>53</v>
      </c>
      <c r="U137" s="96"/>
    </row>
    <row r="138" spans="1:20" s="91" customFormat="1" ht="60.75" customHeight="1" thickBot="1">
      <c r="A138" s="85" t="s">
        <v>19</v>
      </c>
      <c r="B138" s="86" t="s">
        <v>248</v>
      </c>
      <c r="C138" s="58"/>
      <c r="D138" s="85"/>
      <c r="E138" s="87" t="s">
        <v>86</v>
      </c>
      <c r="F138" s="85"/>
      <c r="G138" s="126" t="s">
        <v>85</v>
      </c>
      <c r="H138" s="88"/>
      <c r="I138" s="88"/>
      <c r="J138" s="88"/>
      <c r="K138" s="88"/>
      <c r="L138" s="88"/>
      <c r="M138" s="88"/>
      <c r="N138" s="88">
        <f t="shared" si="18"/>
        <v>30</v>
      </c>
      <c r="O138" s="85"/>
      <c r="P138" s="89" t="s">
        <v>85</v>
      </c>
      <c r="Q138" s="85"/>
      <c r="R138" s="89" t="s">
        <v>85</v>
      </c>
      <c r="S138" s="85"/>
      <c r="T138" s="90" t="s">
        <v>60</v>
      </c>
    </row>
    <row r="139" spans="1:20" s="91" customFormat="1" ht="60.75" customHeight="1" thickBot="1">
      <c r="A139" s="85" t="s">
        <v>49</v>
      </c>
      <c r="B139" s="86" t="s">
        <v>249</v>
      </c>
      <c r="C139" s="58"/>
      <c r="D139" s="85"/>
      <c r="E139" s="87">
        <v>4</v>
      </c>
      <c r="F139" s="85"/>
      <c r="G139" s="122">
        <f>ROUNDUP(C139/E139,0)</f>
        <v>0</v>
      </c>
      <c r="H139" s="88"/>
      <c r="I139" s="88"/>
      <c r="J139" s="88" t="s">
        <v>309</v>
      </c>
      <c r="K139" s="88"/>
      <c r="L139" s="88"/>
      <c r="M139" s="88"/>
      <c r="N139" s="88">
        <f t="shared" si="18"/>
        <v>30</v>
      </c>
      <c r="O139" s="85"/>
      <c r="P139" s="89">
        <v>20</v>
      </c>
      <c r="Q139" s="85"/>
      <c r="R139" s="89">
        <f>G139*P139</f>
        <v>0</v>
      </c>
      <c r="S139" s="85"/>
      <c r="T139" s="90" t="s">
        <v>50</v>
      </c>
    </row>
    <row r="140" spans="1:20" s="91" customFormat="1" ht="60.75" customHeight="1" thickBot="1">
      <c r="A140" s="85" t="s">
        <v>11</v>
      </c>
      <c r="B140" s="86" t="s">
        <v>250</v>
      </c>
      <c r="C140" s="58"/>
      <c r="D140" s="85"/>
      <c r="E140" s="87" t="s">
        <v>87</v>
      </c>
      <c r="F140" s="85"/>
      <c r="G140" s="126" t="s">
        <v>85</v>
      </c>
      <c r="H140" s="88"/>
      <c r="I140" s="88"/>
      <c r="J140" s="88"/>
      <c r="K140" s="88"/>
      <c r="L140" s="88"/>
      <c r="M140" s="88"/>
      <c r="N140" s="88">
        <f t="shared" si="18"/>
        <v>30</v>
      </c>
      <c r="O140" s="85"/>
      <c r="P140" s="89" t="s">
        <v>85</v>
      </c>
      <c r="Q140" s="85"/>
      <c r="R140" s="89" t="s">
        <v>85</v>
      </c>
      <c r="S140" s="85"/>
      <c r="T140" s="90" t="s">
        <v>52</v>
      </c>
    </row>
    <row r="141" spans="1:20" s="91" customFormat="1" ht="60.75" customHeight="1" thickBot="1">
      <c r="A141" s="85" t="s">
        <v>374</v>
      </c>
      <c r="B141" s="86" t="s">
        <v>126</v>
      </c>
      <c r="C141" s="58"/>
      <c r="D141" s="85"/>
      <c r="E141" s="87">
        <v>64</v>
      </c>
      <c r="F141" s="85"/>
      <c r="G141" s="122">
        <f>C141/E141</f>
        <v>0</v>
      </c>
      <c r="H141" s="88">
        <v>4</v>
      </c>
      <c r="I141" s="88">
        <v>10</v>
      </c>
      <c r="J141" s="88">
        <v>8</v>
      </c>
      <c r="K141" s="88">
        <v>42</v>
      </c>
      <c r="L141" s="88">
        <v>16</v>
      </c>
      <c r="M141" s="88">
        <v>90</v>
      </c>
      <c r="N141" s="88">
        <f t="shared" si="18"/>
        <v>46</v>
      </c>
      <c r="O141" s="85"/>
      <c r="P141" s="89">
        <f>K141*N141/144</f>
        <v>13.416666666666666</v>
      </c>
      <c r="Q141" s="85"/>
      <c r="R141" s="89">
        <f>G141*P141</f>
        <v>0</v>
      </c>
      <c r="S141" s="85"/>
      <c r="T141" s="90" t="s">
        <v>396</v>
      </c>
    </row>
    <row r="142" spans="1:20" s="91" customFormat="1" ht="60.75" customHeight="1" thickBot="1">
      <c r="A142" s="85" t="s">
        <v>25</v>
      </c>
      <c r="B142" s="86" t="s">
        <v>26</v>
      </c>
      <c r="C142" s="58"/>
      <c r="D142" s="85"/>
      <c r="E142" s="87">
        <v>5</v>
      </c>
      <c r="F142" s="85"/>
      <c r="G142" s="122">
        <f>ROUNDUP(C142/E142,0)</f>
        <v>0</v>
      </c>
      <c r="H142" s="88">
        <v>24</v>
      </c>
      <c r="I142" s="88">
        <v>36</v>
      </c>
      <c r="J142" s="88">
        <v>12</v>
      </c>
      <c r="K142" s="25">
        <v>24</v>
      </c>
      <c r="L142" s="25">
        <v>36</v>
      </c>
      <c r="M142" s="25">
        <v>12</v>
      </c>
      <c r="N142" s="88">
        <f t="shared" si="18"/>
        <v>66</v>
      </c>
      <c r="O142" s="85"/>
      <c r="P142" s="43">
        <f>K142*N142/144</f>
        <v>11</v>
      </c>
      <c r="Q142" s="85"/>
      <c r="R142" s="89">
        <f>G142*P142</f>
        <v>0</v>
      </c>
      <c r="S142" s="85"/>
      <c r="T142" s="12" t="s">
        <v>310</v>
      </c>
    </row>
    <row r="143" spans="1:20" s="74" customFormat="1" ht="60.75" customHeight="1">
      <c r="A143" s="69"/>
      <c r="B143" s="70"/>
      <c r="C143" s="108"/>
      <c r="D143" s="69"/>
      <c r="E143" s="71"/>
      <c r="F143" s="69"/>
      <c r="G143" s="122"/>
      <c r="H143" s="102"/>
      <c r="I143" s="102"/>
      <c r="J143" s="102"/>
      <c r="K143" s="25"/>
      <c r="L143" s="25"/>
      <c r="M143" s="25"/>
      <c r="N143" s="88"/>
      <c r="O143" s="69"/>
      <c r="P143" s="89"/>
      <c r="Q143" s="69"/>
      <c r="R143" s="89"/>
      <c r="S143" s="69"/>
      <c r="T143" s="73"/>
    </row>
    <row r="144" spans="1:20" s="74" customFormat="1" ht="60.75" customHeight="1">
      <c r="A144" s="69"/>
      <c r="B144" s="70"/>
      <c r="C144" s="108"/>
      <c r="D144" s="69"/>
      <c r="E144" s="71"/>
      <c r="F144" s="69"/>
      <c r="G144" s="122"/>
      <c r="H144" s="102"/>
      <c r="I144" s="102"/>
      <c r="J144" s="102"/>
      <c r="K144" s="25"/>
      <c r="L144" s="25"/>
      <c r="M144" s="25"/>
      <c r="N144" s="88"/>
      <c r="O144" s="69"/>
      <c r="P144" s="89"/>
      <c r="Q144" s="69"/>
      <c r="R144" s="89"/>
      <c r="S144" s="69"/>
      <c r="T144" s="73"/>
    </row>
    <row r="145" spans="1:20" s="74" customFormat="1" ht="60.75" customHeight="1">
      <c r="A145" s="69"/>
      <c r="B145" s="70"/>
      <c r="C145" s="108"/>
      <c r="D145" s="69"/>
      <c r="E145" s="71"/>
      <c r="F145" s="69"/>
      <c r="G145" s="122"/>
      <c r="H145" s="102"/>
      <c r="I145" s="102"/>
      <c r="J145" s="102"/>
      <c r="K145" s="25"/>
      <c r="L145" s="25"/>
      <c r="M145" s="25"/>
      <c r="N145" s="88"/>
      <c r="O145" s="69"/>
      <c r="P145" s="89"/>
      <c r="Q145" s="69"/>
      <c r="R145" s="89"/>
      <c r="S145" s="69"/>
      <c r="T145" s="73"/>
    </row>
    <row r="146" spans="1:20" s="74" customFormat="1" ht="60.75" customHeight="1">
      <c r="A146" s="69"/>
      <c r="B146" s="70"/>
      <c r="C146" s="108"/>
      <c r="D146" s="69"/>
      <c r="E146" s="71"/>
      <c r="F146" s="69"/>
      <c r="G146" s="129"/>
      <c r="H146" s="102"/>
      <c r="I146" s="102"/>
      <c r="J146" s="102"/>
      <c r="K146" s="69"/>
      <c r="L146" s="69"/>
      <c r="M146" s="69"/>
      <c r="N146" s="69"/>
      <c r="O146" s="69"/>
      <c r="P146" s="72"/>
      <c r="Q146" s="69"/>
      <c r="R146" s="72"/>
      <c r="S146" s="69"/>
      <c r="T146" s="73"/>
    </row>
    <row r="147" spans="1:24" ht="60.75" customHeight="1">
      <c r="A147" s="24"/>
      <c r="B147" s="133" t="s">
        <v>356</v>
      </c>
      <c r="C147" s="109"/>
      <c r="D147" s="24"/>
      <c r="E147" s="42"/>
      <c r="F147" s="24"/>
      <c r="G147" s="128">
        <f>SUM(G9:G146)</f>
        <v>0</v>
      </c>
      <c r="H147" s="88"/>
      <c r="I147" s="88"/>
      <c r="J147" s="88"/>
      <c r="K147" s="25"/>
      <c r="L147" s="25"/>
      <c r="M147" s="25"/>
      <c r="N147" s="10"/>
      <c r="O147" s="24"/>
      <c r="P147" s="134" t="s">
        <v>357</v>
      </c>
      <c r="Q147" s="24"/>
      <c r="R147" s="43">
        <f>SUM(R9:R146)</f>
        <v>0</v>
      </c>
      <c r="S147" s="24"/>
      <c r="T147" s="2"/>
      <c r="V147" s="2"/>
      <c r="X147" s="2"/>
    </row>
    <row r="148" spans="1:24" ht="28.5" customHeight="1">
      <c r="A148" s="9"/>
      <c r="B148" s="11"/>
      <c r="C148" s="110"/>
      <c r="D148" s="45"/>
      <c r="E148" s="46"/>
      <c r="F148" s="45"/>
      <c r="G148" s="130"/>
      <c r="H148" s="99"/>
      <c r="J148" s="99"/>
      <c r="K148" s="10"/>
      <c r="L148" s="10"/>
      <c r="M148" s="10"/>
      <c r="N148" s="10"/>
      <c r="O148" s="45"/>
      <c r="P148" s="118"/>
      <c r="Q148" s="45"/>
      <c r="R148" s="43"/>
      <c r="S148" s="45"/>
      <c r="T148" s="9"/>
      <c r="V148" s="2"/>
      <c r="X148" s="2"/>
    </row>
    <row r="149" spans="1:20" s="14" customFormat="1" ht="28.5" customHeight="1">
      <c r="A149" s="3"/>
      <c r="B149" s="39" t="s">
        <v>289</v>
      </c>
      <c r="C149" s="112"/>
      <c r="D149" s="40"/>
      <c r="E149" s="41"/>
      <c r="F149" s="40"/>
      <c r="G149" s="131"/>
      <c r="H149" s="97"/>
      <c r="I149" s="97"/>
      <c r="J149" s="97"/>
      <c r="K149" s="28"/>
      <c r="L149" s="28"/>
      <c r="M149" s="28"/>
      <c r="N149" s="28"/>
      <c r="O149" s="40"/>
      <c r="P149" s="119"/>
      <c r="Q149" s="40"/>
      <c r="R149" s="117"/>
      <c r="S149" s="40"/>
      <c r="T149" s="38"/>
    </row>
    <row r="150" spans="5:24" ht="15">
      <c r="E150" s="6"/>
      <c r="G150" s="132"/>
      <c r="J150" s="99"/>
      <c r="Q150" s="2"/>
      <c r="V150" s="1"/>
      <c r="X150" s="2"/>
    </row>
    <row r="151" spans="5:24" ht="15">
      <c r="E151" s="6"/>
      <c r="G151" s="132"/>
      <c r="I151" s="103"/>
      <c r="J151" s="99"/>
      <c r="Q151" s="2"/>
      <c r="V151" s="6"/>
      <c r="X151" s="2"/>
    </row>
    <row r="152" spans="5:24" ht="15">
      <c r="E152" s="6"/>
      <c r="G152" s="132"/>
      <c r="I152" s="103"/>
      <c r="J152" s="99"/>
      <c r="Q152" s="2"/>
      <c r="V152" s="6"/>
      <c r="X152" s="2"/>
    </row>
    <row r="153" spans="3:24" ht="15">
      <c r="C153" s="91"/>
      <c r="E153" s="6"/>
      <c r="G153" s="132"/>
      <c r="I153" s="103"/>
      <c r="J153" s="99"/>
      <c r="Q153" s="2"/>
      <c r="V153" s="6"/>
      <c r="X153" s="2"/>
    </row>
    <row r="154" spans="3:24" ht="15">
      <c r="C154" s="91"/>
      <c r="E154" s="6"/>
      <c r="G154" s="132"/>
      <c r="I154" s="103"/>
      <c r="J154" s="99"/>
      <c r="Q154" s="2"/>
      <c r="V154" s="6"/>
      <c r="X154" s="2"/>
    </row>
    <row r="155" spans="3:24" ht="15">
      <c r="C155" s="91"/>
      <c r="E155" s="6"/>
      <c r="G155" s="132"/>
      <c r="I155" s="103"/>
      <c r="J155" s="99"/>
      <c r="Q155" s="2"/>
      <c r="V155" s="6"/>
      <c r="X155" s="2"/>
    </row>
    <row r="156" spans="3:24" ht="15">
      <c r="C156" s="91"/>
      <c r="E156" s="6"/>
      <c r="G156" s="132"/>
      <c r="I156" s="103"/>
      <c r="J156" s="99"/>
      <c r="Q156" s="2"/>
      <c r="V156" s="6"/>
      <c r="X156" s="2"/>
    </row>
    <row r="157" spans="3:24" ht="15">
      <c r="C157" s="91"/>
      <c r="E157" s="6"/>
      <c r="G157" s="132"/>
      <c r="I157" s="103"/>
      <c r="J157" s="99"/>
      <c r="Q157" s="2"/>
      <c r="V157" s="6"/>
      <c r="X157" s="2"/>
    </row>
    <row r="158" spans="3:24" ht="15">
      <c r="C158" s="91"/>
      <c r="E158" s="6"/>
      <c r="G158" s="132"/>
      <c r="I158" s="103"/>
      <c r="J158" s="99"/>
      <c r="Q158" s="2"/>
      <c r="V158" s="6"/>
      <c r="X158" s="2"/>
    </row>
    <row r="159" spans="3:24" ht="15">
      <c r="C159" s="91"/>
      <c r="E159" s="6"/>
      <c r="G159" s="132"/>
      <c r="I159" s="103"/>
      <c r="J159" s="99"/>
      <c r="Q159" s="2"/>
      <c r="V159" s="6"/>
      <c r="X159" s="2"/>
    </row>
    <row r="160" spans="3:24" ht="15">
      <c r="C160" s="91"/>
      <c r="E160" s="6"/>
      <c r="G160" s="132"/>
      <c r="I160" s="103"/>
      <c r="J160" s="99"/>
      <c r="Q160" s="2"/>
      <c r="V160" s="6"/>
      <c r="X160" s="2"/>
    </row>
    <row r="161" spans="3:24" ht="15">
      <c r="C161" s="91"/>
      <c r="E161" s="6"/>
      <c r="G161" s="132"/>
      <c r="I161" s="103"/>
      <c r="J161" s="99"/>
      <c r="Q161" s="2"/>
      <c r="V161" s="6"/>
      <c r="X161" s="2"/>
    </row>
    <row r="162" spans="3:24" ht="15">
      <c r="C162" s="91"/>
      <c r="E162" s="6"/>
      <c r="G162" s="132"/>
      <c r="I162" s="103"/>
      <c r="J162" s="99"/>
      <c r="Q162" s="2"/>
      <c r="V162" s="6"/>
      <c r="X162" s="2"/>
    </row>
    <row r="163" spans="3:24" ht="15">
      <c r="C163" s="91"/>
      <c r="E163" s="6"/>
      <c r="G163" s="132"/>
      <c r="I163" s="103"/>
      <c r="J163" s="99"/>
      <c r="Q163" s="2"/>
      <c r="V163" s="6"/>
      <c r="X163" s="2"/>
    </row>
    <row r="164" spans="3:24" ht="15">
      <c r="C164" s="91"/>
      <c r="E164" s="6"/>
      <c r="G164" s="132"/>
      <c r="I164" s="103"/>
      <c r="J164" s="99"/>
      <c r="Q164" s="2"/>
      <c r="V164" s="6"/>
      <c r="X164" s="2"/>
    </row>
    <row r="165" spans="3:24" ht="15">
      <c r="C165" s="91"/>
      <c r="E165" s="6"/>
      <c r="G165" s="132"/>
      <c r="I165" s="103"/>
      <c r="J165" s="99"/>
      <c r="Q165" s="2"/>
      <c r="V165" s="6"/>
      <c r="X165" s="2"/>
    </row>
    <row r="166" spans="3:24" ht="15">
      <c r="C166" s="91"/>
      <c r="E166" s="6"/>
      <c r="G166" s="132"/>
      <c r="I166" s="103"/>
      <c r="J166" s="99"/>
      <c r="Q166" s="2"/>
      <c r="V166" s="6"/>
      <c r="X166" s="2"/>
    </row>
    <row r="167" spans="3:5" ht="15">
      <c r="C167" s="91"/>
      <c r="E167" s="6"/>
    </row>
    <row r="168" spans="3:5" ht="15">
      <c r="C168" s="91"/>
      <c r="E168" s="6"/>
    </row>
    <row r="169" spans="3:5" ht="15">
      <c r="C169" s="91"/>
      <c r="E169" s="6"/>
    </row>
    <row r="170" spans="3:5" ht="15">
      <c r="C170" s="91"/>
      <c r="E170" s="6"/>
    </row>
    <row r="171" spans="3:5" ht="15">
      <c r="C171" s="91"/>
      <c r="E171" s="6"/>
    </row>
    <row r="172" spans="3:5" ht="15">
      <c r="C172" s="91"/>
      <c r="E172" s="6"/>
    </row>
    <row r="173" spans="3:5" ht="15">
      <c r="C173" s="91"/>
      <c r="E173" s="6"/>
    </row>
    <row r="174" spans="3:5" ht="15">
      <c r="C174" s="91"/>
      <c r="E174" s="6"/>
    </row>
    <row r="175" spans="3:5" ht="15">
      <c r="C175" s="91"/>
      <c r="E175" s="6"/>
    </row>
    <row r="176" spans="3:5" ht="15">
      <c r="C176" s="91"/>
      <c r="E176" s="6"/>
    </row>
    <row r="177" spans="3:5" ht="15">
      <c r="C177" s="91"/>
      <c r="E177" s="6"/>
    </row>
    <row r="178" spans="3:5" ht="15">
      <c r="C178" s="91"/>
      <c r="E178" s="6"/>
    </row>
    <row r="179" spans="3:5" ht="15">
      <c r="C179" s="91"/>
      <c r="E179" s="6"/>
    </row>
    <row r="180" spans="3:5" ht="15">
      <c r="C180" s="91"/>
      <c r="E180" s="6"/>
    </row>
    <row r="181" spans="3:5" ht="15">
      <c r="C181" s="91"/>
      <c r="E181" s="6"/>
    </row>
    <row r="182" spans="3:5" ht="15">
      <c r="C182" s="91"/>
      <c r="E182" s="6"/>
    </row>
    <row r="183" spans="3:5" ht="15">
      <c r="C183" s="91"/>
      <c r="E183" s="6"/>
    </row>
    <row r="184" spans="3:5" ht="15">
      <c r="C184" s="91"/>
      <c r="E184" s="6"/>
    </row>
    <row r="185" spans="3:5" ht="15">
      <c r="C185" s="91"/>
      <c r="E185" s="6"/>
    </row>
    <row r="186" spans="3:5" ht="15">
      <c r="C186" s="91"/>
      <c r="E186" s="6"/>
    </row>
    <row r="187" spans="3:5" ht="15">
      <c r="C187" s="91"/>
      <c r="E187" s="6"/>
    </row>
    <row r="188" spans="3:5" ht="15">
      <c r="C188" s="91"/>
      <c r="E188" s="6"/>
    </row>
    <row r="189" spans="3:5" ht="15">
      <c r="C189" s="91"/>
      <c r="E189" s="6"/>
    </row>
    <row r="190" spans="3:5" ht="15">
      <c r="C190" s="91"/>
      <c r="E190" s="6"/>
    </row>
    <row r="191" spans="3:5" ht="15">
      <c r="C191" s="91"/>
      <c r="E191" s="6"/>
    </row>
    <row r="192" spans="3:5" ht="15">
      <c r="C192" s="91"/>
      <c r="E192" s="6"/>
    </row>
    <row r="193" spans="3:5" ht="15">
      <c r="C193" s="91"/>
      <c r="E193" s="6"/>
    </row>
    <row r="194" spans="3:5" ht="15">
      <c r="C194" s="91"/>
      <c r="E194" s="6"/>
    </row>
    <row r="195" spans="3:5" ht="15">
      <c r="C195" s="91"/>
      <c r="E195" s="6"/>
    </row>
    <row r="196" spans="3:5" ht="15">
      <c r="C196" s="91"/>
      <c r="E196" s="6"/>
    </row>
    <row r="197" spans="3:5" ht="15">
      <c r="C197" s="91"/>
      <c r="E197" s="6"/>
    </row>
    <row r="198" spans="3:5" ht="15">
      <c r="C198" s="91"/>
      <c r="E198" s="6"/>
    </row>
    <row r="199" spans="3:5" ht="15">
      <c r="C199" s="91"/>
      <c r="E199" s="6"/>
    </row>
    <row r="200" spans="3:5" ht="15">
      <c r="C200" s="91"/>
      <c r="E200" s="6"/>
    </row>
    <row r="201" spans="3:5" ht="15">
      <c r="C201" s="91"/>
      <c r="E201" s="6"/>
    </row>
    <row r="202" spans="3:5" ht="15">
      <c r="C202" s="91"/>
      <c r="E202" s="6"/>
    </row>
    <row r="203" spans="3:5" ht="15">
      <c r="C203" s="91"/>
      <c r="E203" s="6"/>
    </row>
    <row r="204" spans="3:5" ht="15">
      <c r="C204" s="91"/>
      <c r="E204" s="6"/>
    </row>
    <row r="205" spans="3:5" ht="15">
      <c r="C205" s="91"/>
      <c r="E205" s="6"/>
    </row>
    <row r="206" spans="3:5" ht="15">
      <c r="C206" s="91"/>
      <c r="E206" s="6"/>
    </row>
    <row r="207" spans="3:5" ht="15">
      <c r="C207" s="91"/>
      <c r="E207" s="6"/>
    </row>
    <row r="208" spans="3:5" ht="15">
      <c r="C208" s="91"/>
      <c r="E208" s="6"/>
    </row>
    <row r="209" spans="3:5" ht="15">
      <c r="C209" s="91"/>
      <c r="E209" s="6"/>
    </row>
    <row r="210" spans="3:5" ht="15">
      <c r="C210" s="91"/>
      <c r="E210" s="6"/>
    </row>
    <row r="211" spans="3:5" ht="15">
      <c r="C211" s="91"/>
      <c r="E211" s="6"/>
    </row>
    <row r="212" spans="3:5" ht="15">
      <c r="C212" s="91"/>
      <c r="E212" s="6"/>
    </row>
    <row r="213" spans="3:5" ht="15">
      <c r="C213" s="91"/>
      <c r="E213" s="6"/>
    </row>
    <row r="214" spans="3:5" ht="15">
      <c r="C214" s="91"/>
      <c r="E214" s="6"/>
    </row>
    <row r="215" spans="3:5" ht="15">
      <c r="C215" s="91"/>
      <c r="E215" s="6"/>
    </row>
    <row r="216" spans="3:5" ht="15">
      <c r="C216" s="91"/>
      <c r="E216" s="6"/>
    </row>
    <row r="217" spans="3:5" ht="15">
      <c r="C217" s="91"/>
      <c r="E217" s="6"/>
    </row>
    <row r="218" spans="3:5" ht="15">
      <c r="C218" s="91"/>
      <c r="E218" s="6"/>
    </row>
    <row r="219" spans="3:5" ht="15">
      <c r="C219" s="91"/>
      <c r="E219" s="6"/>
    </row>
    <row r="220" spans="3:5" ht="15">
      <c r="C220" s="91"/>
      <c r="E220" s="6"/>
    </row>
    <row r="221" spans="3:5" ht="15">
      <c r="C221" s="91"/>
      <c r="E221" s="6"/>
    </row>
    <row r="222" spans="3:5" ht="15">
      <c r="C222" s="91"/>
      <c r="E222" s="6"/>
    </row>
    <row r="223" spans="3:5" ht="15">
      <c r="C223" s="91"/>
      <c r="E223" s="6"/>
    </row>
    <row r="224" spans="3:5" ht="15">
      <c r="C224" s="91"/>
      <c r="E224" s="6"/>
    </row>
    <row r="225" spans="3:5" ht="15">
      <c r="C225" s="91"/>
      <c r="E225" s="6"/>
    </row>
    <row r="226" spans="3:5" ht="15">
      <c r="C226" s="91"/>
      <c r="E226" s="6"/>
    </row>
    <row r="227" spans="3:5" ht="15">
      <c r="C227" s="91"/>
      <c r="E227" s="6"/>
    </row>
    <row r="228" spans="3:5" ht="15">
      <c r="C228" s="91"/>
      <c r="E228" s="6"/>
    </row>
    <row r="229" spans="3:5" ht="15">
      <c r="C229" s="91"/>
      <c r="E229" s="6"/>
    </row>
    <row r="230" spans="3:5" ht="15">
      <c r="C230" s="91"/>
      <c r="E230" s="6"/>
    </row>
    <row r="231" spans="3:5" ht="15">
      <c r="C231" s="91"/>
      <c r="E231" s="6"/>
    </row>
    <row r="232" spans="3:5" ht="15">
      <c r="C232" s="91"/>
      <c r="E232" s="6"/>
    </row>
    <row r="233" spans="3:5" ht="15">
      <c r="C233" s="91"/>
      <c r="E233" s="6"/>
    </row>
    <row r="234" spans="3:5" ht="15">
      <c r="C234" s="91"/>
      <c r="E234" s="6"/>
    </row>
    <row r="235" spans="3:5" ht="15">
      <c r="C235" s="91"/>
      <c r="E235" s="6"/>
    </row>
    <row r="236" spans="3:5" ht="15">
      <c r="C236" s="91"/>
      <c r="E236" s="6"/>
    </row>
    <row r="237" spans="3:5" ht="15">
      <c r="C237" s="91"/>
      <c r="E237" s="6"/>
    </row>
    <row r="238" spans="3:5" ht="15">
      <c r="C238" s="91"/>
      <c r="E238" s="6"/>
    </row>
    <row r="239" spans="3:5" ht="15">
      <c r="C239" s="91"/>
      <c r="E239" s="6"/>
    </row>
    <row r="240" spans="3:5" ht="15">
      <c r="C240" s="91"/>
      <c r="E240" s="6"/>
    </row>
    <row r="241" spans="3:5" ht="15">
      <c r="C241" s="91"/>
      <c r="E241" s="6"/>
    </row>
    <row r="242" spans="3:5" ht="15">
      <c r="C242" s="91"/>
      <c r="E242" s="6"/>
    </row>
    <row r="243" spans="3:5" ht="15">
      <c r="C243" s="91"/>
      <c r="E243" s="6"/>
    </row>
    <row r="244" spans="3:5" ht="15">
      <c r="C244" s="91"/>
      <c r="E244" s="6"/>
    </row>
    <row r="245" spans="3:5" ht="15">
      <c r="C245" s="91"/>
      <c r="E245" s="6"/>
    </row>
    <row r="246" spans="3:5" ht="15">
      <c r="C246" s="91"/>
      <c r="E246" s="6"/>
    </row>
    <row r="247" spans="3:5" ht="15">
      <c r="C247" s="91"/>
      <c r="E247" s="6"/>
    </row>
    <row r="248" spans="3:5" ht="15">
      <c r="C248" s="91"/>
      <c r="E248" s="6"/>
    </row>
    <row r="249" spans="3:5" ht="15">
      <c r="C249" s="91"/>
      <c r="E249" s="6"/>
    </row>
    <row r="250" spans="3:5" ht="15">
      <c r="C250" s="91"/>
      <c r="E250" s="6"/>
    </row>
    <row r="251" spans="3:5" ht="15">
      <c r="C251" s="91"/>
      <c r="E251" s="6"/>
    </row>
    <row r="252" spans="3:5" ht="15">
      <c r="C252" s="91"/>
      <c r="E252" s="6"/>
    </row>
    <row r="253" spans="3:5" ht="15">
      <c r="C253" s="91"/>
      <c r="E253" s="6"/>
    </row>
    <row r="254" spans="3:5" ht="15">
      <c r="C254" s="91"/>
      <c r="E254" s="6"/>
    </row>
    <row r="255" spans="3:5" ht="15">
      <c r="C255" s="91"/>
      <c r="E255" s="6"/>
    </row>
    <row r="256" spans="3:5" ht="15">
      <c r="C256" s="91"/>
      <c r="E256" s="6"/>
    </row>
    <row r="257" spans="3:5" ht="15">
      <c r="C257" s="91"/>
      <c r="E257" s="6"/>
    </row>
    <row r="258" spans="3:5" ht="15">
      <c r="C258" s="91"/>
      <c r="E258" s="6"/>
    </row>
    <row r="259" spans="3:5" ht="15">
      <c r="C259" s="91"/>
      <c r="E259" s="6"/>
    </row>
    <row r="260" spans="3:5" ht="15">
      <c r="C260" s="91"/>
      <c r="E260" s="6"/>
    </row>
    <row r="261" spans="3:5" ht="15">
      <c r="C261" s="91"/>
      <c r="E261" s="6"/>
    </row>
    <row r="262" spans="3:5" ht="15">
      <c r="C262" s="91"/>
      <c r="E262" s="6"/>
    </row>
    <row r="263" spans="3:5" ht="15">
      <c r="C263" s="91"/>
      <c r="E263" s="6"/>
    </row>
    <row r="264" spans="3:5" ht="15">
      <c r="C264" s="91"/>
      <c r="E264" s="6"/>
    </row>
    <row r="265" spans="3:5" ht="15">
      <c r="C265" s="91"/>
      <c r="E265" s="6"/>
    </row>
    <row r="266" spans="3:5" ht="15">
      <c r="C266" s="91"/>
      <c r="E266" s="6"/>
    </row>
    <row r="267" spans="3:5" ht="15">
      <c r="C267" s="91"/>
      <c r="E267" s="6"/>
    </row>
    <row r="268" spans="3:5" ht="15">
      <c r="C268" s="91"/>
      <c r="E268" s="6"/>
    </row>
    <row r="269" spans="3:5" ht="15">
      <c r="C269" s="91"/>
      <c r="E269" s="6"/>
    </row>
    <row r="270" spans="3:5" ht="15">
      <c r="C270" s="91"/>
      <c r="E270" s="6"/>
    </row>
    <row r="271" spans="3:5" ht="15">
      <c r="C271" s="91"/>
      <c r="E271" s="6"/>
    </row>
    <row r="272" spans="3:5" ht="15">
      <c r="C272" s="91"/>
      <c r="E272" s="6"/>
    </row>
    <row r="273" spans="3:5" ht="15">
      <c r="C273" s="91"/>
      <c r="E273" s="6"/>
    </row>
    <row r="274" spans="3:5" ht="15">
      <c r="C274" s="91"/>
      <c r="E274" s="6"/>
    </row>
    <row r="275" spans="3:5" ht="15">
      <c r="C275" s="91"/>
      <c r="E275" s="6"/>
    </row>
    <row r="276" spans="3:5" ht="15">
      <c r="C276" s="91"/>
      <c r="E276" s="6"/>
    </row>
    <row r="277" spans="3:5" ht="15">
      <c r="C277" s="91"/>
      <c r="E277" s="6"/>
    </row>
    <row r="278" spans="3:5" ht="15">
      <c r="C278" s="91"/>
      <c r="E278" s="6"/>
    </row>
    <row r="279" spans="3:5" ht="15">
      <c r="C279" s="91"/>
      <c r="E279" s="6"/>
    </row>
    <row r="280" spans="3:5" ht="15">
      <c r="C280" s="91"/>
      <c r="E280" s="6"/>
    </row>
    <row r="281" spans="3:5" ht="15">
      <c r="C281" s="91"/>
      <c r="E281" s="6"/>
    </row>
    <row r="282" spans="3:5" ht="15">
      <c r="C282" s="91"/>
      <c r="E282" s="6"/>
    </row>
    <row r="283" spans="3:5" ht="15">
      <c r="C283" s="91"/>
      <c r="E283" s="6"/>
    </row>
    <row r="284" spans="3:5" ht="15">
      <c r="C284" s="91"/>
      <c r="E284" s="6"/>
    </row>
    <row r="285" spans="3:5" ht="15">
      <c r="C285" s="91"/>
      <c r="E285" s="6"/>
    </row>
    <row r="286" spans="3:5" ht="15">
      <c r="C286" s="91"/>
      <c r="E286" s="6"/>
    </row>
    <row r="287" spans="3:5" ht="15">
      <c r="C287" s="91"/>
      <c r="E287" s="6"/>
    </row>
    <row r="288" spans="3:5" ht="15">
      <c r="C288" s="91"/>
      <c r="E288" s="6"/>
    </row>
    <row r="289" spans="3:5" ht="15">
      <c r="C289" s="91"/>
      <c r="E289" s="6"/>
    </row>
    <row r="290" spans="3:5" ht="15">
      <c r="C290" s="91"/>
      <c r="E290" s="6"/>
    </row>
    <row r="291" spans="3:5" ht="15">
      <c r="C291" s="91"/>
      <c r="E291" s="6"/>
    </row>
    <row r="292" spans="3:5" ht="15">
      <c r="C292" s="91"/>
      <c r="E292" s="6"/>
    </row>
    <row r="293" spans="3:5" ht="15">
      <c r="C293" s="91"/>
      <c r="E293" s="6"/>
    </row>
    <row r="294" spans="3:5" ht="15">
      <c r="C294" s="91"/>
      <c r="E294" s="6"/>
    </row>
    <row r="295" spans="3:5" ht="15">
      <c r="C295" s="91"/>
      <c r="E295" s="6"/>
    </row>
    <row r="296" spans="3:5" ht="15">
      <c r="C296" s="91"/>
      <c r="E296" s="6"/>
    </row>
    <row r="297" spans="3:5" ht="15">
      <c r="C297" s="91"/>
      <c r="E297" s="6"/>
    </row>
    <row r="298" spans="3:5" ht="15">
      <c r="C298" s="91"/>
      <c r="E298" s="6"/>
    </row>
    <row r="299" spans="3:5" ht="15">
      <c r="C299" s="91"/>
      <c r="E299" s="6"/>
    </row>
    <row r="300" spans="3:5" ht="15">
      <c r="C300" s="91"/>
      <c r="E300" s="6"/>
    </row>
    <row r="301" spans="3:5" ht="15">
      <c r="C301" s="91"/>
      <c r="E301" s="6"/>
    </row>
    <row r="302" spans="3:5" ht="15">
      <c r="C302" s="91"/>
      <c r="E302" s="6"/>
    </row>
    <row r="303" spans="3:5" ht="15">
      <c r="C303" s="91"/>
      <c r="E303" s="6"/>
    </row>
    <row r="304" spans="3:5" ht="15">
      <c r="C304" s="91"/>
      <c r="E304" s="6"/>
    </row>
    <row r="305" spans="3:5" ht="15">
      <c r="C305" s="91"/>
      <c r="E305" s="6"/>
    </row>
    <row r="306" spans="3:5" ht="15">
      <c r="C306" s="91"/>
      <c r="E306" s="6"/>
    </row>
    <row r="307" spans="3:5" ht="15">
      <c r="C307" s="91"/>
      <c r="E307" s="6"/>
    </row>
    <row r="308" spans="3:5" ht="15">
      <c r="C308" s="91"/>
      <c r="E308" s="6"/>
    </row>
    <row r="309" spans="3:5" ht="15">
      <c r="C309" s="91"/>
      <c r="E309" s="6"/>
    </row>
    <row r="310" spans="3:5" ht="15">
      <c r="C310" s="91"/>
      <c r="E310" s="6"/>
    </row>
    <row r="311" spans="3:5" ht="15">
      <c r="C311" s="91"/>
      <c r="E311" s="6"/>
    </row>
    <row r="312" spans="3:5" ht="15">
      <c r="C312" s="91"/>
      <c r="E312" s="6"/>
    </row>
    <row r="313" spans="3:5" ht="15">
      <c r="C313" s="91"/>
      <c r="E313" s="6"/>
    </row>
    <row r="314" spans="3:5" ht="15">
      <c r="C314" s="91"/>
      <c r="E314" s="6"/>
    </row>
    <row r="315" spans="3:5" ht="15">
      <c r="C315" s="91"/>
      <c r="E315" s="6"/>
    </row>
    <row r="316" spans="3:5" ht="15">
      <c r="C316" s="91"/>
      <c r="E316" s="6"/>
    </row>
    <row r="317" spans="3:5" ht="15">
      <c r="C317" s="91"/>
      <c r="E317" s="6"/>
    </row>
    <row r="318" spans="3:5" ht="15">
      <c r="C318" s="91"/>
      <c r="E318" s="6"/>
    </row>
    <row r="319" spans="3:5" ht="15">
      <c r="C319" s="91"/>
      <c r="E319" s="6"/>
    </row>
    <row r="320" spans="3:5" ht="15">
      <c r="C320" s="91"/>
      <c r="E320" s="6"/>
    </row>
    <row r="321" spans="3:5" ht="15">
      <c r="C321" s="91"/>
      <c r="E321" s="6"/>
    </row>
    <row r="322" spans="3:5" ht="15">
      <c r="C322" s="91"/>
      <c r="E322" s="6"/>
    </row>
    <row r="323" spans="3:5" ht="15">
      <c r="C323" s="91"/>
      <c r="E323" s="6"/>
    </row>
    <row r="324" spans="3:5" ht="15">
      <c r="C324" s="91"/>
      <c r="E324" s="6"/>
    </row>
    <row r="325" spans="3:5" ht="15">
      <c r="C325" s="91"/>
      <c r="E325" s="6"/>
    </row>
    <row r="326" spans="3:5" ht="15">
      <c r="C326" s="91"/>
      <c r="E326" s="6"/>
    </row>
    <row r="327" spans="3:5" ht="15">
      <c r="C327" s="91"/>
      <c r="E327" s="6"/>
    </row>
    <row r="328" spans="3:5" ht="15">
      <c r="C328" s="91"/>
      <c r="E328" s="6"/>
    </row>
    <row r="329" spans="3:5" ht="15">
      <c r="C329" s="91"/>
      <c r="E329" s="6"/>
    </row>
    <row r="330" spans="3:5" ht="15">
      <c r="C330" s="91"/>
      <c r="E330" s="6"/>
    </row>
    <row r="331" ht="15">
      <c r="C331" s="91"/>
    </row>
    <row r="332" ht="15">
      <c r="C332" s="91"/>
    </row>
    <row r="333" ht="15">
      <c r="C333" s="91"/>
    </row>
    <row r="334" ht="15">
      <c r="C334" s="91"/>
    </row>
    <row r="335" ht="15">
      <c r="C335" s="91"/>
    </row>
    <row r="336" ht="15">
      <c r="C336" s="91"/>
    </row>
    <row r="337" ht="15">
      <c r="C337" s="91"/>
    </row>
    <row r="338" ht="15">
      <c r="C338" s="91"/>
    </row>
    <row r="339" ht="15">
      <c r="C339" s="91"/>
    </row>
    <row r="340" ht="15">
      <c r="C340" s="91"/>
    </row>
    <row r="341" ht="15">
      <c r="C341" s="91"/>
    </row>
  </sheetData>
  <sheetProtection/>
  <autoFilter ref="A8:X8"/>
  <mergeCells count="1">
    <mergeCell ref="A5:B5"/>
  </mergeCells>
  <printOptions/>
  <pageMargins left="0.5" right="0.5" top="0.92" bottom="0.5" header="0.5" footer="0.5"/>
  <pageSetup fitToHeight="0" fitToWidth="1" horizontalDpi="600" verticalDpi="600" orientation="portrait" scale="46" r:id="rId2"/>
  <headerFooter alignWithMargins="0">
    <oddHeader>&amp;C&amp;"Arial MT,Bold"NAVFAC P-80  Armory Criteria CCN 143-45
</oddHeader>
    <oddFooter>&amp;C&amp;P</oddFooter>
  </headerFooter>
  <drawing r:id="rId1"/>
</worksheet>
</file>

<file path=xl/worksheets/sheet4.xml><?xml version="1.0" encoding="utf-8"?>
<worksheet xmlns="http://schemas.openxmlformats.org/spreadsheetml/2006/main" xmlns:r="http://schemas.openxmlformats.org/officeDocument/2006/relationships">
  <dimension ref="A1:F56"/>
  <sheetViews>
    <sheetView zoomScalePageLayoutView="0" workbookViewId="0" topLeftCell="A27">
      <selection activeCell="B44" sqref="B44"/>
    </sheetView>
  </sheetViews>
  <sheetFormatPr defaultColWidth="9.140625" defaultRowHeight="12.75"/>
  <cols>
    <col min="1" max="1" width="33.421875" style="0" customWidth="1"/>
    <col min="2" max="2" width="10.28125" style="0" customWidth="1"/>
    <col min="3" max="3" width="10.57421875" style="0" customWidth="1"/>
    <col min="4" max="4" width="9.421875" style="136" customWidth="1"/>
    <col min="5" max="5" width="9.57421875" style="0" bestFit="1" customWidth="1"/>
    <col min="6" max="6" width="30.00390625" style="0" customWidth="1"/>
  </cols>
  <sheetData>
    <row r="1" spans="1:4" ht="15.75">
      <c r="A1" s="33" t="s">
        <v>78</v>
      </c>
      <c r="B1" s="34" t="str">
        <f>'H&amp;S Co. Input'!C6</f>
        <v>H&amp;S Co.</v>
      </c>
      <c r="C1" s="27"/>
      <c r="D1" s="135"/>
    </row>
    <row r="2" spans="1:5" ht="56.25" customHeight="1">
      <c r="A2" s="26" t="s">
        <v>74</v>
      </c>
      <c r="B2" s="30" t="s">
        <v>332</v>
      </c>
      <c r="C2" s="31" t="s">
        <v>333</v>
      </c>
      <c r="D2" s="30" t="s">
        <v>77</v>
      </c>
      <c r="E2" s="31" t="s">
        <v>27</v>
      </c>
    </row>
    <row r="3" spans="1:6" ht="12.75">
      <c r="A3" t="s">
        <v>405</v>
      </c>
      <c r="B3" s="48">
        <f>ROUNDUP('H&amp;S Co. Input'!G10+'H&amp;S Co. Input'!G11+'H&amp;S Co. Input'!G14+'H&amp;S Co. Input'!G15+'H&amp;S Co. Input'!G16+'H&amp;S Co. Input'!G17+'H&amp;S Co. Input'!G19+'H&amp;S Co. Input'!G20+'H&amp;S Co. Input'!G23+'H&amp;S Co. Input'!G28+'H&amp;S Co. Input'!G37+'H&amp;S Co. Input'!G40+'H&amp;S Co. Input'!G41+'H&amp;S Co. Input'!G43+'H&amp;S Co. Input'!G45+'H&amp;S Co. Input'!G46+'H&amp;S Co. Input'!G47+'H&amp;S Co. Input'!G52+'H&amp;S Co. Input'!G53+'H&amp;S Co. Input'!G54+'H&amp;S Co. Input'!G69+'H&amp;S Co. Input'!G70+'H&amp;S Co. Input'!G71+'H&amp;S Co. Input'!G79+'H&amp;S Co. Input'!G80+'H&amp;S Co. Input'!G81+'H&amp;S Co. Input'!G82+'H&amp;S Co. Input'!G83+'H&amp;S Co. Input'!G84+'H&amp;S Co. Input'!G103+'H&amp;S Co. Input'!G105+'H&amp;S Co. Input'!G107+'H&amp;S Co. Input'!G108+'H&amp;S Co. Input'!G109+'H&amp;S Co. Input'!G110+'H&amp;S Co. Input'!G111+'H&amp;S Co. Input'!G112+'H&amp;S Co. Input'!G118+'H&amp;S Co. Input'!G119+'H&amp;S Co. Input'!G121+'H&amp;S Co. Input'!G122+'H&amp;S Co. Input'!G132+'H&amp;S Co. Input'!G133+'H&amp;S Co. Input'!G135+'H&amp;S Co. Input'!G141,0)</f>
        <v>0</v>
      </c>
      <c r="C3" s="48">
        <f>ROUNDUP(B3,0)</f>
        <v>0</v>
      </c>
      <c r="D3" s="136">
        <v>13.4</v>
      </c>
      <c r="E3">
        <f aca="true" t="shared" si="0" ref="E3:E19">C3*D3</f>
        <v>0</v>
      </c>
      <c r="F3" t="s">
        <v>309</v>
      </c>
    </row>
    <row r="4" spans="1:5" ht="12.75">
      <c r="A4" t="s">
        <v>343</v>
      </c>
      <c r="B4" s="48">
        <f>C4</f>
        <v>0</v>
      </c>
      <c r="C4" s="48">
        <f>ROUNDUP('H&amp;S Co. Input'!G12+'H&amp;S Co. Input'!G49+'H&amp;S Co. Input'!G51+'H&amp;S Co. Input'!G72+'H&amp;S Co. Input'!G73+'H&amp;S Co. Input'!G75+'H&amp;S Co. Input'!G76+'H&amp;S Co. Input'!G77+'H&amp;S Co. Input'!G92+'H&amp;S Co. Input'!G98+'H&amp;S Co. Input'!G113+'H&amp;S Co. Input'!G129+'H&amp;S Co. Input'!G130+'H&amp;S Co. Input'!G131,0)</f>
        <v>0</v>
      </c>
      <c r="D4" s="136">
        <v>13.4</v>
      </c>
      <c r="E4">
        <f t="shared" si="0"/>
        <v>0</v>
      </c>
    </row>
    <row r="5" spans="1:6" ht="12.75">
      <c r="A5" t="s">
        <v>344</v>
      </c>
      <c r="B5" s="29">
        <f>ROUNDUP('H&amp;S Co. Input'!C93/10,0)</f>
        <v>0</v>
      </c>
      <c r="C5" s="29">
        <f>'H&amp;S Co. Input'!G93</f>
        <v>0</v>
      </c>
      <c r="D5" s="136">
        <v>13.4</v>
      </c>
      <c r="E5">
        <f t="shared" si="0"/>
        <v>0</v>
      </c>
      <c r="F5" t="s">
        <v>309</v>
      </c>
    </row>
    <row r="6" spans="1:6" ht="12.75">
      <c r="A6" t="s">
        <v>379</v>
      </c>
      <c r="B6" s="29">
        <f>ROUNDUP('H&amp;S Co. Input'!C94/10,0)</f>
        <v>0</v>
      </c>
      <c r="C6" s="29">
        <f>'H&amp;S Co. Input'!G94</f>
        <v>0</v>
      </c>
      <c r="D6" s="136">
        <v>13.4</v>
      </c>
      <c r="E6">
        <f>C6*D6</f>
        <v>0</v>
      </c>
      <c r="F6" t="s">
        <v>309</v>
      </c>
    </row>
    <row r="7" spans="1:5" ht="12.75">
      <c r="A7" t="s">
        <v>345</v>
      </c>
      <c r="B7" s="29">
        <f>ROUNDUP('H&amp;S Co. Input'!C38/10,0)</f>
        <v>0</v>
      </c>
      <c r="C7" s="29">
        <f>'H&amp;S Co. Input'!G38</f>
        <v>0</v>
      </c>
      <c r="D7" s="136">
        <v>13.4</v>
      </c>
      <c r="E7">
        <f t="shared" si="0"/>
        <v>0</v>
      </c>
    </row>
    <row r="8" spans="1:5" ht="12.75">
      <c r="A8" t="s">
        <v>346</v>
      </c>
      <c r="B8" s="29">
        <f>ROUNDUP('H&amp;S Co. Input'!C21/5,0)</f>
        <v>0</v>
      </c>
      <c r="C8" s="29">
        <f>'H&amp;S Co. Input'!G21</f>
        <v>0</v>
      </c>
      <c r="D8" s="136">
        <v>13.4</v>
      </c>
      <c r="E8">
        <f t="shared" si="0"/>
        <v>0</v>
      </c>
    </row>
    <row r="9" spans="1:6" ht="12.75">
      <c r="A9" t="s">
        <v>347</v>
      </c>
      <c r="B9" s="29">
        <f>ROUNDUP('H&amp;S Co. Input'!C55/9,0)</f>
        <v>0</v>
      </c>
      <c r="C9" s="29">
        <f>'H&amp;S Co. Input'!G55</f>
        <v>0</v>
      </c>
      <c r="D9" s="136">
        <v>13.4</v>
      </c>
      <c r="E9">
        <f t="shared" si="0"/>
        <v>0</v>
      </c>
      <c r="F9" t="s">
        <v>309</v>
      </c>
    </row>
    <row r="10" spans="1:5" ht="12.75">
      <c r="A10" t="s">
        <v>348</v>
      </c>
      <c r="B10" s="29">
        <f>ROUNDUP('H&amp;S Co. Input'!C57/8,0)</f>
        <v>0</v>
      </c>
      <c r="C10" s="29">
        <f>'H&amp;S Co. Input'!G57</f>
        <v>0</v>
      </c>
      <c r="D10" s="136">
        <v>13.4</v>
      </c>
      <c r="E10">
        <f t="shared" si="0"/>
        <v>0</v>
      </c>
    </row>
    <row r="11" spans="1:5" ht="12.75">
      <c r="A11" t="s">
        <v>349</v>
      </c>
      <c r="B11" s="29">
        <f>ROUNDUP('H&amp;S Co. Input'!C61/4,0)</f>
        <v>0</v>
      </c>
      <c r="C11" s="29">
        <f>'H&amp;S Co. Input'!G61</f>
        <v>0</v>
      </c>
      <c r="D11" s="136">
        <v>13.4</v>
      </c>
      <c r="E11">
        <f t="shared" si="0"/>
        <v>0</v>
      </c>
    </row>
    <row r="12" spans="1:5" ht="12.75">
      <c r="A12" t="s">
        <v>350</v>
      </c>
      <c r="B12" s="29">
        <f>ROUNDUP('H&amp;S Co. Input'!C62/4,0)</f>
        <v>0</v>
      </c>
      <c r="C12" s="29">
        <f>'H&amp;S Co. Input'!G62</f>
        <v>0</v>
      </c>
      <c r="D12" s="136">
        <v>13.4</v>
      </c>
      <c r="E12">
        <f t="shared" si="0"/>
        <v>0</v>
      </c>
    </row>
    <row r="13" spans="1:6" ht="12.75">
      <c r="A13" t="s">
        <v>351</v>
      </c>
      <c r="B13" s="29">
        <f>ROUNDUP('H&amp;S Co. Input'!C59/9,0)</f>
        <v>0</v>
      </c>
      <c r="C13" s="29">
        <f>'H&amp;S Co. Input'!G59</f>
        <v>0</v>
      </c>
      <c r="D13" s="136">
        <v>13.4</v>
      </c>
      <c r="E13">
        <f t="shared" si="0"/>
        <v>0</v>
      </c>
      <c r="F13" t="s">
        <v>309</v>
      </c>
    </row>
    <row r="14" spans="1:6" ht="12.75">
      <c r="A14" t="s">
        <v>352</v>
      </c>
      <c r="B14" s="29">
        <f>ROUNDUP('H&amp;S Co. Input'!C63/5,0)</f>
        <v>0</v>
      </c>
      <c r="C14" s="29">
        <f>'H&amp;S Co. Input'!G63</f>
        <v>0</v>
      </c>
      <c r="D14" s="136">
        <v>13.4</v>
      </c>
      <c r="E14">
        <f t="shared" si="0"/>
        <v>0</v>
      </c>
      <c r="F14" t="s">
        <v>309</v>
      </c>
    </row>
    <row r="15" spans="1:5" ht="12.75">
      <c r="A15" t="s">
        <v>353</v>
      </c>
      <c r="B15" s="29">
        <f>ROUNDUP('H&amp;S Co. Input'!C95/10,0)</f>
        <v>0</v>
      </c>
      <c r="C15" s="29">
        <f>'H&amp;S Co. Input'!G95</f>
        <v>0</v>
      </c>
      <c r="D15" s="136">
        <v>13.4</v>
      </c>
      <c r="E15">
        <f t="shared" si="0"/>
        <v>0</v>
      </c>
    </row>
    <row r="16" spans="1:5" ht="12.75">
      <c r="A16" t="s">
        <v>66</v>
      </c>
      <c r="B16" s="29">
        <f>ROUNDUP('H&amp;S Co. Input'!C96/8,0)</f>
        <v>0</v>
      </c>
      <c r="C16" s="29">
        <f>'H&amp;S Co. Input'!G96</f>
        <v>0</v>
      </c>
      <c r="D16" s="136">
        <v>21</v>
      </c>
      <c r="E16">
        <f t="shared" si="0"/>
        <v>0</v>
      </c>
    </row>
    <row r="17" spans="1:6" ht="12.75">
      <c r="A17" t="s">
        <v>354</v>
      </c>
      <c r="B17" s="29">
        <f>ROUNDUP('H&amp;S Co. Input'!C100/10,0)</f>
        <v>0</v>
      </c>
      <c r="C17" s="48">
        <f>'H&amp;S Co. Input'!G100</f>
        <v>0</v>
      </c>
      <c r="D17" s="136">
        <v>13.4</v>
      </c>
      <c r="E17">
        <f t="shared" si="0"/>
        <v>0</v>
      </c>
      <c r="F17" t="s">
        <v>309</v>
      </c>
    </row>
    <row r="18" spans="1:6" ht="12.75">
      <c r="A18" t="s">
        <v>355</v>
      </c>
      <c r="B18" s="29">
        <f>ROUNDUP('H&amp;S Co. Input'!C101/10,0)</f>
        <v>0</v>
      </c>
      <c r="C18" s="48">
        <f>'H&amp;S Co. Input'!G101</f>
        <v>0</v>
      </c>
      <c r="D18" s="136">
        <v>13.4</v>
      </c>
      <c r="E18">
        <f t="shared" si="0"/>
        <v>0</v>
      </c>
      <c r="F18" t="s">
        <v>309</v>
      </c>
    </row>
    <row r="19" spans="1:6" ht="12.75">
      <c r="A19" t="s">
        <v>354</v>
      </c>
      <c r="B19" s="29">
        <f>ROUNDUP('H&amp;S Co. Input'!C102/10,0)</f>
        <v>0</v>
      </c>
      <c r="C19" s="48">
        <f>'H&amp;S Co. Input'!G102</f>
        <v>0</v>
      </c>
      <c r="D19" s="136">
        <v>13.4</v>
      </c>
      <c r="E19">
        <f t="shared" si="0"/>
        <v>0</v>
      </c>
      <c r="F19" t="s">
        <v>309</v>
      </c>
    </row>
    <row r="21" spans="1:5" ht="12.75">
      <c r="A21" s="26" t="s">
        <v>82</v>
      </c>
      <c r="B21" s="27">
        <f>SUM(B3:B20)</f>
        <v>0</v>
      </c>
      <c r="C21" s="82">
        <f>SUM(C3:C20)</f>
        <v>0</v>
      </c>
      <c r="D21" s="135"/>
      <c r="E21" s="121">
        <f>SUM(E3:E17)</f>
        <v>0</v>
      </c>
    </row>
    <row r="23" spans="1:2" ht="12.75">
      <c r="A23" s="32" t="s">
        <v>67</v>
      </c>
      <c r="B23" s="27"/>
    </row>
    <row r="24" spans="1:5" ht="12.75">
      <c r="A24" t="s">
        <v>68</v>
      </c>
      <c r="B24" s="29">
        <f>ROUNDUP('H&amp;S Co. Input'!G39,0)</f>
        <v>0</v>
      </c>
      <c r="D24" s="136">
        <v>18</v>
      </c>
      <c r="E24">
        <f aca="true" t="shared" si="1" ref="E24:E42">B24*D24</f>
        <v>0</v>
      </c>
    </row>
    <row r="25" spans="1:6" ht="12.75">
      <c r="A25" t="s">
        <v>69</v>
      </c>
      <c r="B25" s="29">
        <f>ROUNDUP('H&amp;S Co. Input'!G67,0)</f>
        <v>0</v>
      </c>
      <c r="D25" s="136">
        <v>22</v>
      </c>
      <c r="E25">
        <f t="shared" si="1"/>
        <v>0</v>
      </c>
      <c r="F25" t="s">
        <v>309</v>
      </c>
    </row>
    <row r="26" spans="1:5" ht="12.75">
      <c r="A26" t="s">
        <v>389</v>
      </c>
      <c r="B26" s="48">
        <f>ROUNDUP('H&amp;S Co. Input'!G26,0)</f>
        <v>0</v>
      </c>
      <c r="D26" s="136">
        <v>9.5</v>
      </c>
      <c r="E26">
        <f t="shared" si="1"/>
        <v>0</v>
      </c>
    </row>
    <row r="27" spans="1:5" ht="12.75">
      <c r="A27" t="s">
        <v>402</v>
      </c>
      <c r="B27" s="29">
        <f>ROUNDUP('H&amp;S Co. Input'!G65,0)</f>
        <v>0</v>
      </c>
      <c r="D27" s="136">
        <v>9.5</v>
      </c>
      <c r="E27">
        <f t="shared" si="1"/>
        <v>0</v>
      </c>
    </row>
    <row r="28" spans="1:5" ht="12.75">
      <c r="A28" t="s">
        <v>400</v>
      </c>
      <c r="B28" s="48">
        <f>ROUNDUP('H&amp;S Co. Input'!G120,0)</f>
        <v>0</v>
      </c>
      <c r="D28" s="136">
        <v>13.4</v>
      </c>
      <c r="E28">
        <f t="shared" si="1"/>
        <v>0</v>
      </c>
    </row>
    <row r="29" spans="1:5" ht="12.75">
      <c r="A29" t="s">
        <v>401</v>
      </c>
      <c r="B29" s="48">
        <f>ROUNDUP('H&amp;S Co. Input'!G68,0)</f>
        <v>0</v>
      </c>
      <c r="D29" s="136">
        <v>12.5</v>
      </c>
      <c r="E29">
        <f t="shared" si="1"/>
        <v>0</v>
      </c>
    </row>
    <row r="30" spans="1:5" ht="12.75">
      <c r="A30" t="s">
        <v>403</v>
      </c>
      <c r="B30" s="48">
        <f>ROUNDUP('H&amp;S Co. Input'!G66,0)</f>
        <v>0</v>
      </c>
      <c r="D30" s="136">
        <v>12.5</v>
      </c>
      <c r="E30">
        <f t="shared" si="1"/>
        <v>0</v>
      </c>
    </row>
    <row r="31" spans="1:5" ht="12.75">
      <c r="A31" t="s">
        <v>65</v>
      </c>
      <c r="B31" s="29">
        <f>ROUNDUP('H&amp;S Co. Input'!G42,0)</f>
        <v>0</v>
      </c>
      <c r="D31" s="136">
        <v>16.6</v>
      </c>
      <c r="E31">
        <f t="shared" si="1"/>
        <v>0</v>
      </c>
    </row>
    <row r="32" spans="1:5" ht="12.75">
      <c r="A32" t="s">
        <v>70</v>
      </c>
      <c r="B32" s="29">
        <f>ROUNDUP('H&amp;S Co. Input'!G78,0)</f>
        <v>0</v>
      </c>
      <c r="D32" s="136">
        <v>33</v>
      </c>
      <c r="E32">
        <f t="shared" si="1"/>
        <v>0</v>
      </c>
    </row>
    <row r="33" spans="1:5" ht="12.75">
      <c r="A33" t="s">
        <v>71</v>
      </c>
      <c r="B33" s="29">
        <f>ROUNDUP('H&amp;S Co. Input'!G97,0)</f>
        <v>0</v>
      </c>
      <c r="D33" s="136">
        <v>24.9</v>
      </c>
      <c r="E33">
        <f t="shared" si="1"/>
        <v>0</v>
      </c>
    </row>
    <row r="34" spans="1:5" ht="12.75">
      <c r="A34" t="s">
        <v>337</v>
      </c>
      <c r="B34" s="29">
        <f>ROUNDUP('H&amp;S Co. Input'!G22,0)</f>
        <v>0</v>
      </c>
      <c r="D34" s="136">
        <v>17.3</v>
      </c>
      <c r="E34">
        <f t="shared" si="1"/>
        <v>0</v>
      </c>
    </row>
    <row r="35" spans="1:5" ht="12.75">
      <c r="A35" t="s">
        <v>331</v>
      </c>
      <c r="B35" s="29">
        <f>ROUNDUP('H&amp;S Co. Input'!G50,0)</f>
        <v>0</v>
      </c>
      <c r="D35" s="136">
        <v>18</v>
      </c>
      <c r="E35">
        <f t="shared" si="1"/>
        <v>0</v>
      </c>
    </row>
    <row r="36" spans="1:5" ht="12.75">
      <c r="A36" t="s">
        <v>335</v>
      </c>
      <c r="B36" s="29">
        <f>ROUNDUP('H&amp;S Co. Input'!G29,0)</f>
        <v>0</v>
      </c>
      <c r="D36" s="136">
        <v>20.1</v>
      </c>
      <c r="E36">
        <f t="shared" si="1"/>
        <v>0</v>
      </c>
    </row>
    <row r="37" spans="1:5" ht="12.75">
      <c r="A37" t="s">
        <v>72</v>
      </c>
      <c r="B37" s="29">
        <f>ROUNDUP('H&amp;S Co. Input'!G134,0)</f>
        <v>0</v>
      </c>
      <c r="C37" t="s">
        <v>309</v>
      </c>
      <c r="D37" s="136">
        <v>15.9</v>
      </c>
      <c r="E37">
        <f t="shared" si="1"/>
        <v>0</v>
      </c>
    </row>
    <row r="38" spans="1:5" ht="12.75">
      <c r="A38" t="s">
        <v>73</v>
      </c>
      <c r="B38" s="29">
        <f>ROUNDUP('H&amp;S Co. Input'!G139,0)</f>
        <v>0</v>
      </c>
      <c r="D38" s="136">
        <v>20</v>
      </c>
      <c r="E38">
        <f t="shared" si="1"/>
        <v>0</v>
      </c>
    </row>
    <row r="39" spans="1:5" ht="12.75">
      <c r="A39" t="s">
        <v>364</v>
      </c>
      <c r="B39" s="48">
        <f>ROUNDUP('H&amp;S Co. Input'!G74,0)</f>
        <v>0</v>
      </c>
      <c r="C39" s="29"/>
      <c r="D39" s="136">
        <v>7.4</v>
      </c>
      <c r="E39">
        <f t="shared" si="1"/>
        <v>0</v>
      </c>
    </row>
    <row r="40" spans="1:5" ht="12.75">
      <c r="A40" t="s">
        <v>384</v>
      </c>
      <c r="B40" s="48">
        <f>ROUNDUP('H&amp;S Co. Input'!G87,0)</f>
        <v>0</v>
      </c>
      <c r="C40" s="29"/>
      <c r="D40" s="136">
        <v>5.7</v>
      </c>
      <c r="E40">
        <f t="shared" si="1"/>
        <v>0</v>
      </c>
    </row>
    <row r="41" spans="1:5" ht="12.75">
      <c r="A41" t="s">
        <v>386</v>
      </c>
      <c r="B41" s="48">
        <f>ROUNDUP('H&amp;S Co. Input'!G91,0)</f>
        <v>0</v>
      </c>
      <c r="C41" s="29"/>
      <c r="D41" s="136">
        <v>22.5</v>
      </c>
      <c r="E41">
        <f t="shared" si="1"/>
        <v>0</v>
      </c>
    </row>
    <row r="42" spans="1:5" ht="12.75">
      <c r="A42" t="s">
        <v>388</v>
      </c>
      <c r="B42" s="48">
        <f>ROUNDUP('H&amp;S Co. Input'!G142,0)</f>
        <v>0</v>
      </c>
      <c r="C42" s="29"/>
      <c r="D42" s="136">
        <v>11</v>
      </c>
      <c r="E42">
        <f t="shared" si="1"/>
        <v>0</v>
      </c>
    </row>
    <row r="43" ht="12.75">
      <c r="B43" s="29"/>
    </row>
    <row r="44" spans="1:5" ht="12.75">
      <c r="A44" s="26" t="s">
        <v>82</v>
      </c>
      <c r="B44" s="27">
        <f>SUM(B24:B43)</f>
        <v>0</v>
      </c>
      <c r="C44" s="26"/>
      <c r="D44" s="135"/>
      <c r="E44" s="26">
        <f>SUM(E24:E42)</f>
        <v>0</v>
      </c>
    </row>
    <row r="45" spans="1:6" ht="12.75">
      <c r="A45" s="26"/>
      <c r="B45" s="27"/>
      <c r="C45" s="26"/>
      <c r="D45" s="135"/>
      <c r="E45" s="26"/>
      <c r="F45" t="s">
        <v>309</v>
      </c>
    </row>
    <row r="46" ht="12.75">
      <c r="B46" s="29"/>
    </row>
    <row r="47" spans="1:2" ht="12.75">
      <c r="A47" s="26" t="s">
        <v>84</v>
      </c>
      <c r="B47" s="29"/>
    </row>
    <row r="48" spans="1:5" ht="25.5">
      <c r="A48" s="30" t="s">
        <v>79</v>
      </c>
      <c r="B48" s="29" t="s">
        <v>81</v>
      </c>
      <c r="E48">
        <v>90</v>
      </c>
    </row>
    <row r="49" spans="1:5" ht="12.75">
      <c r="A49" s="30" t="s">
        <v>341</v>
      </c>
      <c r="B49" s="29" t="s">
        <v>81</v>
      </c>
      <c r="E49">
        <v>13.4</v>
      </c>
    </row>
    <row r="50" spans="1:5" ht="25.5">
      <c r="A50" s="30" t="s">
        <v>340</v>
      </c>
      <c r="B50" s="29" t="s">
        <v>81</v>
      </c>
      <c r="E50">
        <v>14.3</v>
      </c>
    </row>
    <row r="51" spans="1:5" ht="12.75">
      <c r="A51" s="30" t="s">
        <v>339</v>
      </c>
      <c r="B51" s="29" t="s">
        <v>81</v>
      </c>
      <c r="E51">
        <v>6</v>
      </c>
    </row>
    <row r="52" spans="1:5" ht="12.75">
      <c r="A52" s="30" t="s">
        <v>338</v>
      </c>
      <c r="B52" s="29" t="s">
        <v>81</v>
      </c>
      <c r="E52">
        <v>10.5</v>
      </c>
    </row>
    <row r="53" spans="1:5" ht="25.5">
      <c r="A53" s="30" t="s">
        <v>80</v>
      </c>
      <c r="B53" s="67"/>
      <c r="D53" s="136">
        <v>105</v>
      </c>
      <c r="E53">
        <f>B53*D53</f>
        <v>0</v>
      </c>
    </row>
    <row r="54" spans="1:5" ht="12.75">
      <c r="A54" s="30" t="s">
        <v>382</v>
      </c>
      <c r="B54" s="67"/>
      <c r="D54" s="136">
        <v>14.3</v>
      </c>
      <c r="E54">
        <f>B54*D54</f>
        <v>0</v>
      </c>
    </row>
    <row r="55" spans="2:4" s="65" customFormat="1" ht="12.75">
      <c r="B55" s="66"/>
      <c r="D55" s="137"/>
    </row>
    <row r="56" spans="1:5" ht="12.75">
      <c r="A56" s="26" t="s">
        <v>83</v>
      </c>
      <c r="B56" s="26"/>
      <c r="C56" s="26"/>
      <c r="D56" s="135"/>
      <c r="E56" s="35">
        <f>ROUNDUP(SUM(E48:E55,E44,E21),0)</f>
        <v>135</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5:X318"/>
  <sheetViews>
    <sheetView showZeros="0" view="pageBreakPreview" zoomScale="50" zoomScaleNormal="50" zoomScaleSheetLayoutView="50" zoomScalePageLayoutView="0" workbookViewId="0" topLeftCell="A129">
      <selection activeCell="D19" sqref="D19:T19"/>
    </sheetView>
  </sheetViews>
  <sheetFormatPr defaultColWidth="12.57421875" defaultRowHeight="12.75"/>
  <cols>
    <col min="1" max="1" width="9.28125" style="2" customWidth="1"/>
    <col min="2" max="2" width="42.7109375" style="15" customWidth="1"/>
    <col min="3" max="3" width="21.28125" style="106" customWidth="1"/>
    <col min="4" max="4" width="8.7109375" style="2" customWidth="1"/>
    <col min="5" max="5" width="14.7109375" style="2" customWidth="1"/>
    <col min="6" max="6" width="6.00390625" style="2" customWidth="1"/>
    <col min="7" max="7" width="16.7109375" style="2" customWidth="1"/>
    <col min="8" max="8" width="12.28125" style="2" hidden="1" customWidth="1"/>
    <col min="9" max="9" width="15.00390625" style="7" hidden="1" customWidth="1"/>
    <col min="10" max="10" width="10.57421875" style="2" hidden="1" customWidth="1"/>
    <col min="11" max="11" width="13.28125" style="7" hidden="1" customWidth="1"/>
    <col min="12" max="14" width="12.57421875" style="7" hidden="1" customWidth="1"/>
    <col min="15" max="15" width="6.8515625" style="7" customWidth="1"/>
    <col min="16" max="16" width="18.57421875" style="7" customWidth="1"/>
    <col min="17" max="17" width="6.57421875" style="7" customWidth="1"/>
    <col min="18" max="18" width="14.28125" style="7" customWidth="1"/>
    <col min="19" max="19" width="2.421875" style="2" customWidth="1"/>
    <col min="20" max="20" width="33.8515625" style="7" customWidth="1"/>
    <col min="21" max="21" width="2.7109375" style="2" customWidth="1"/>
    <col min="22" max="22" width="14.140625" style="7" customWidth="1"/>
    <col min="23" max="23" width="1.421875" style="2" customWidth="1"/>
    <col min="24" max="24" width="22.140625" style="1" customWidth="1"/>
    <col min="25" max="16384" width="12.57421875" style="2" customWidth="1"/>
  </cols>
  <sheetData>
    <row r="1" ht="106.5" customHeight="1"/>
    <row r="2" ht="106.5" customHeight="1"/>
    <row r="3" ht="106.5" customHeight="1"/>
    <row r="4" ht="106.5" customHeight="1"/>
    <row r="5" spans="1:24" ht="144" customHeight="1">
      <c r="A5" s="165" t="s">
        <v>37</v>
      </c>
      <c r="B5" s="165"/>
      <c r="C5" s="147" t="s">
        <v>98</v>
      </c>
      <c r="D5" s="28"/>
      <c r="E5" s="28"/>
      <c r="F5" s="28"/>
      <c r="G5" s="28"/>
      <c r="H5" s="28"/>
      <c r="I5" s="28"/>
      <c r="J5" s="28"/>
      <c r="K5" s="28"/>
      <c r="L5" s="28"/>
      <c r="M5" s="28"/>
      <c r="N5" s="28"/>
      <c r="O5" s="28"/>
      <c r="P5" s="28"/>
      <c r="Q5" s="28"/>
      <c r="R5" s="28"/>
      <c r="S5" s="28"/>
      <c r="T5" s="28"/>
      <c r="U5" s="28"/>
      <c r="V5" s="28"/>
      <c r="W5" s="28"/>
      <c r="X5" s="28"/>
    </row>
    <row r="6" spans="1:24" ht="57" customHeight="1" thickBot="1">
      <c r="A6" s="68" t="s">
        <v>78</v>
      </c>
      <c r="C6" s="75" t="s">
        <v>105</v>
      </c>
      <c r="D6" s="28"/>
      <c r="E6" s="28"/>
      <c r="F6" s="28"/>
      <c r="G6" s="28"/>
      <c r="H6" s="28"/>
      <c r="I6" s="28"/>
      <c r="J6" s="28"/>
      <c r="K6" s="28"/>
      <c r="L6" s="28"/>
      <c r="M6" s="28"/>
      <c r="N6" s="28"/>
      <c r="O6" s="28"/>
      <c r="P6" s="28"/>
      <c r="Q6" s="28"/>
      <c r="R6" s="28"/>
      <c r="S6" s="28"/>
      <c r="T6" s="28"/>
      <c r="U6" s="28"/>
      <c r="V6" s="28"/>
      <c r="X6" s="2"/>
    </row>
    <row r="7" spans="1:24" ht="57" customHeight="1" thickBot="1">
      <c r="A7" s="68" t="s">
        <v>99</v>
      </c>
      <c r="C7" s="76">
        <v>0</v>
      </c>
      <c r="D7" s="28"/>
      <c r="E7" s="28"/>
      <c r="F7" s="28"/>
      <c r="G7" s="28"/>
      <c r="H7" s="28"/>
      <c r="I7" s="28"/>
      <c r="J7" s="28"/>
      <c r="K7" s="28"/>
      <c r="L7" s="28"/>
      <c r="M7" s="28"/>
      <c r="N7" s="28"/>
      <c r="O7" s="28"/>
      <c r="P7" s="28"/>
      <c r="Q7" s="28"/>
      <c r="R7" s="28"/>
      <c r="S7" s="28"/>
      <c r="T7" s="28"/>
      <c r="U7" s="28"/>
      <c r="V7" s="28"/>
      <c r="X7" s="2"/>
    </row>
    <row r="8" spans="1:24" ht="150" customHeight="1" thickBot="1">
      <c r="A8" s="17" t="s">
        <v>0</v>
      </c>
      <c r="B8" s="18" t="s">
        <v>1</v>
      </c>
      <c r="C8" s="104" t="s">
        <v>34</v>
      </c>
      <c r="D8" s="20" t="s">
        <v>31</v>
      </c>
      <c r="E8" s="19" t="s">
        <v>63</v>
      </c>
      <c r="F8" s="16" t="s">
        <v>32</v>
      </c>
      <c r="G8" s="59" t="s">
        <v>62</v>
      </c>
      <c r="H8" s="60" t="s">
        <v>2</v>
      </c>
      <c r="I8" s="61" t="s">
        <v>3</v>
      </c>
      <c r="J8" s="61" t="s">
        <v>4</v>
      </c>
      <c r="K8" s="60" t="s">
        <v>2</v>
      </c>
      <c r="L8" s="61" t="s">
        <v>3</v>
      </c>
      <c r="M8" s="61" t="s">
        <v>4</v>
      </c>
      <c r="N8" s="60" t="s">
        <v>55</v>
      </c>
      <c r="O8" s="62" t="s">
        <v>30</v>
      </c>
      <c r="P8" s="63" t="s">
        <v>88</v>
      </c>
      <c r="Q8" s="64" t="s">
        <v>32</v>
      </c>
      <c r="R8" s="63" t="s">
        <v>33</v>
      </c>
      <c r="S8" s="16"/>
      <c r="T8" s="19" t="s">
        <v>29</v>
      </c>
      <c r="U8" s="36"/>
      <c r="V8" s="36"/>
      <c r="X8" s="2"/>
    </row>
    <row r="9" spans="1:20" s="83" customFormat="1" ht="60.75" customHeight="1" thickBot="1" thickTop="1">
      <c r="A9" s="85" t="s">
        <v>56</v>
      </c>
      <c r="B9" s="86" t="s">
        <v>242</v>
      </c>
      <c r="C9" s="58"/>
      <c r="D9" s="85"/>
      <c r="E9" s="87" t="s">
        <v>87</v>
      </c>
      <c r="F9" s="85"/>
      <c r="G9" s="126" t="s">
        <v>85</v>
      </c>
      <c r="H9" s="88"/>
      <c r="I9" s="88"/>
      <c r="J9" s="88"/>
      <c r="K9" s="88"/>
      <c r="L9" s="88"/>
      <c r="M9" s="88"/>
      <c r="N9" s="88">
        <f>L9+30</f>
        <v>30</v>
      </c>
      <c r="O9" s="85"/>
      <c r="P9" s="89" t="s">
        <v>85</v>
      </c>
      <c r="Q9" s="85"/>
      <c r="R9" s="89" t="s">
        <v>85</v>
      </c>
      <c r="S9" s="85"/>
      <c r="T9" s="90" t="s">
        <v>57</v>
      </c>
    </row>
    <row r="10" spans="1:22" s="83" customFormat="1" ht="60.75" customHeight="1" thickBot="1">
      <c r="A10" s="85" t="s">
        <v>380</v>
      </c>
      <c r="B10" s="86" t="s">
        <v>381</v>
      </c>
      <c r="C10" s="58"/>
      <c r="D10" s="85"/>
      <c r="E10" s="87">
        <v>50</v>
      </c>
      <c r="F10" s="85"/>
      <c r="G10" s="126"/>
      <c r="H10" s="88">
        <v>6</v>
      </c>
      <c r="I10" s="88">
        <v>6</v>
      </c>
      <c r="J10" s="88" t="s">
        <v>309</v>
      </c>
      <c r="K10" s="88">
        <v>42</v>
      </c>
      <c r="L10" s="88">
        <v>16</v>
      </c>
      <c r="M10" s="88">
        <v>90</v>
      </c>
      <c r="N10" s="88">
        <f>L10+30</f>
        <v>46</v>
      </c>
      <c r="O10" s="85"/>
      <c r="P10" s="89">
        <f>K10*N10/144</f>
        <v>13.416666666666666</v>
      </c>
      <c r="Q10" s="85"/>
      <c r="R10" s="89">
        <f>G10*P10</f>
        <v>0</v>
      </c>
      <c r="S10" s="85"/>
      <c r="T10" s="90" t="s">
        <v>396</v>
      </c>
      <c r="U10" s="84"/>
      <c r="V10" s="84"/>
    </row>
    <row r="11" spans="1:22" s="92" customFormat="1" ht="60.75" customHeight="1" thickBot="1">
      <c r="A11" s="85" t="s">
        <v>256</v>
      </c>
      <c r="B11" s="86" t="s">
        <v>257</v>
      </c>
      <c r="C11" s="58"/>
      <c r="D11" s="85"/>
      <c r="E11" s="87">
        <v>90</v>
      </c>
      <c r="F11" s="85"/>
      <c r="G11" s="122">
        <f>C11/E11</f>
        <v>0</v>
      </c>
      <c r="H11" s="88">
        <v>10</v>
      </c>
      <c r="I11" s="88">
        <v>6</v>
      </c>
      <c r="J11" s="88">
        <v>3</v>
      </c>
      <c r="K11" s="88">
        <v>42</v>
      </c>
      <c r="L11" s="88">
        <v>16</v>
      </c>
      <c r="M11" s="88">
        <v>90</v>
      </c>
      <c r="N11" s="88">
        <f aca="true" t="shared" si="0" ref="N11:N74">L11+30</f>
        <v>46</v>
      </c>
      <c r="O11" s="85"/>
      <c r="P11" s="89">
        <f>K11*N11/144</f>
        <v>13.416666666666666</v>
      </c>
      <c r="Q11" s="85"/>
      <c r="R11" s="89">
        <f>G11*P11</f>
        <v>0</v>
      </c>
      <c r="S11" s="85"/>
      <c r="T11" s="90" t="s">
        <v>396</v>
      </c>
      <c r="U11" s="94"/>
      <c r="V11" s="94"/>
    </row>
    <row r="12" spans="1:24" ht="83.25" customHeight="1" thickBot="1">
      <c r="A12" s="85" t="s">
        <v>237</v>
      </c>
      <c r="B12" s="86" t="s">
        <v>393</v>
      </c>
      <c r="C12" s="58"/>
      <c r="D12" s="85"/>
      <c r="E12" s="87">
        <v>16</v>
      </c>
      <c r="F12" s="85"/>
      <c r="G12" s="122">
        <f>C12/E12</f>
        <v>0</v>
      </c>
      <c r="H12" s="88">
        <v>17</v>
      </c>
      <c r="I12" s="88">
        <v>13</v>
      </c>
      <c r="J12" s="88">
        <v>4</v>
      </c>
      <c r="K12" s="88">
        <v>42</v>
      </c>
      <c r="L12" s="88">
        <v>16</v>
      </c>
      <c r="M12" s="88">
        <v>45</v>
      </c>
      <c r="N12" s="88">
        <f t="shared" si="0"/>
        <v>46</v>
      </c>
      <c r="O12" s="85"/>
      <c r="P12" s="89">
        <f>K12*N12/144</f>
        <v>13.416666666666666</v>
      </c>
      <c r="Q12" s="85"/>
      <c r="R12" s="89">
        <f>G12*P12</f>
        <v>0</v>
      </c>
      <c r="S12" s="85"/>
      <c r="T12" s="90" t="s">
        <v>396</v>
      </c>
      <c r="V12" s="2"/>
      <c r="X12" s="2"/>
    </row>
    <row r="13" spans="1:24" ht="83.25" customHeight="1" thickBot="1">
      <c r="A13" s="24" t="s">
        <v>115</v>
      </c>
      <c r="B13" s="23" t="s">
        <v>12</v>
      </c>
      <c r="C13" s="58"/>
      <c r="D13" s="24"/>
      <c r="E13" s="42" t="s">
        <v>86</v>
      </c>
      <c r="F13" s="24"/>
      <c r="G13" s="127" t="s">
        <v>85</v>
      </c>
      <c r="H13" s="88"/>
      <c r="I13" s="88"/>
      <c r="J13" s="88"/>
      <c r="K13" s="25"/>
      <c r="L13" s="25"/>
      <c r="M13" s="25"/>
      <c r="N13" s="25">
        <f t="shared" si="0"/>
        <v>30</v>
      </c>
      <c r="O13" s="24"/>
      <c r="P13" s="43" t="s">
        <v>85</v>
      </c>
      <c r="Q13" s="24"/>
      <c r="R13" s="43" t="s">
        <v>85</v>
      </c>
      <c r="S13" s="24"/>
      <c r="T13" s="12" t="s">
        <v>36</v>
      </c>
      <c r="V13" s="2"/>
      <c r="X13" s="2"/>
    </row>
    <row r="14" spans="1:24" ht="83.25" customHeight="1" thickBot="1">
      <c r="A14" s="85" t="s">
        <v>261</v>
      </c>
      <c r="B14" s="86" t="s">
        <v>262</v>
      </c>
      <c r="C14" s="58"/>
      <c r="D14" s="85"/>
      <c r="E14" s="87">
        <v>112</v>
      </c>
      <c r="F14" s="85"/>
      <c r="G14" s="122">
        <f>C14/E14</f>
        <v>0</v>
      </c>
      <c r="H14" s="88">
        <v>10</v>
      </c>
      <c r="I14" s="88">
        <v>4</v>
      </c>
      <c r="J14" s="88">
        <v>4</v>
      </c>
      <c r="K14" s="88">
        <v>42</v>
      </c>
      <c r="L14" s="88">
        <v>16</v>
      </c>
      <c r="M14" s="88">
        <v>90</v>
      </c>
      <c r="N14" s="88">
        <f>L14+30</f>
        <v>46</v>
      </c>
      <c r="O14" s="85"/>
      <c r="P14" s="89">
        <f>K14*N14/144</f>
        <v>13.416666666666666</v>
      </c>
      <c r="Q14" s="85"/>
      <c r="R14" s="89">
        <f>G14*P14</f>
        <v>0</v>
      </c>
      <c r="S14" s="85"/>
      <c r="T14" s="90" t="s">
        <v>396</v>
      </c>
      <c r="V14" s="2"/>
      <c r="X14" s="2"/>
    </row>
    <row r="15" spans="1:24" ht="83.25" customHeight="1" thickBot="1">
      <c r="A15" s="149" t="s">
        <v>263</v>
      </c>
      <c r="B15" s="86" t="s">
        <v>315</v>
      </c>
      <c r="C15" s="58"/>
      <c r="D15" s="85"/>
      <c r="E15" s="87"/>
      <c r="F15" s="85"/>
      <c r="G15" s="122"/>
      <c r="H15" s="88"/>
      <c r="I15" s="88"/>
      <c r="J15" s="88"/>
      <c r="K15" s="88">
        <v>42</v>
      </c>
      <c r="L15" s="88">
        <v>16</v>
      </c>
      <c r="M15" s="88">
        <v>90</v>
      </c>
      <c r="N15" s="88"/>
      <c r="O15" s="85"/>
      <c r="P15" s="89"/>
      <c r="Q15" s="85"/>
      <c r="R15" s="89"/>
      <c r="S15" s="85"/>
      <c r="T15" s="90" t="s">
        <v>394</v>
      </c>
      <c r="V15" s="2"/>
      <c r="X15" s="2"/>
    </row>
    <row r="16" spans="1:24" ht="83.25" customHeight="1" thickBot="1">
      <c r="A16" s="149" t="s">
        <v>117</v>
      </c>
      <c r="B16" s="86" t="s">
        <v>314</v>
      </c>
      <c r="C16" s="58"/>
      <c r="D16" s="85"/>
      <c r="E16" s="87"/>
      <c r="F16" s="85"/>
      <c r="G16" s="126"/>
      <c r="H16" s="88"/>
      <c r="I16" s="88"/>
      <c r="J16" s="88"/>
      <c r="K16" s="88">
        <v>42</v>
      </c>
      <c r="L16" s="88">
        <v>16</v>
      </c>
      <c r="M16" s="88">
        <v>90</v>
      </c>
      <c r="N16" s="88"/>
      <c r="O16" s="85"/>
      <c r="P16" s="89"/>
      <c r="Q16" s="85"/>
      <c r="R16" s="89"/>
      <c r="S16" s="85"/>
      <c r="T16" s="90" t="s">
        <v>394</v>
      </c>
      <c r="V16" s="2"/>
      <c r="X16" s="2"/>
    </row>
    <row r="17" spans="1:24" ht="83.25" customHeight="1" thickBot="1">
      <c r="A17" s="85" t="s">
        <v>118</v>
      </c>
      <c r="B17" s="86" t="s">
        <v>269</v>
      </c>
      <c r="C17" s="58"/>
      <c r="D17" s="85"/>
      <c r="E17" s="87">
        <v>90</v>
      </c>
      <c r="F17" s="85"/>
      <c r="G17" s="122">
        <f>C17/E17</f>
        <v>0</v>
      </c>
      <c r="H17" s="88">
        <v>13</v>
      </c>
      <c r="I17" s="88">
        <v>3</v>
      </c>
      <c r="J17" s="88">
        <v>6</v>
      </c>
      <c r="K17" s="88">
        <v>42</v>
      </c>
      <c r="L17" s="88">
        <v>16</v>
      </c>
      <c r="M17" s="88">
        <v>90</v>
      </c>
      <c r="N17" s="88">
        <f>L17+30</f>
        <v>46</v>
      </c>
      <c r="O17" s="85"/>
      <c r="P17" s="89">
        <f>K17*N17/144</f>
        <v>13.416666666666666</v>
      </c>
      <c r="Q17" s="85"/>
      <c r="R17" s="89">
        <f>G17*P17</f>
        <v>0</v>
      </c>
      <c r="S17" s="85"/>
      <c r="T17" s="90" t="s">
        <v>396</v>
      </c>
      <c r="V17" s="2"/>
      <c r="X17" s="2"/>
    </row>
    <row r="18" spans="1:24" ht="83.25" customHeight="1" thickBot="1">
      <c r="A18" s="85" t="s">
        <v>271</v>
      </c>
      <c r="B18" s="86" t="s">
        <v>287</v>
      </c>
      <c r="C18" s="58"/>
      <c r="D18" s="85"/>
      <c r="E18" s="87" t="s">
        <v>86</v>
      </c>
      <c r="F18" s="85"/>
      <c r="G18" s="122"/>
      <c r="H18" s="88">
        <v>5</v>
      </c>
      <c r="I18" s="88">
        <v>4</v>
      </c>
      <c r="J18" s="88">
        <v>8</v>
      </c>
      <c r="K18" s="88">
        <v>42</v>
      </c>
      <c r="L18" s="88">
        <v>16</v>
      </c>
      <c r="M18" s="88"/>
      <c r="N18" s="88"/>
      <c r="O18" s="85"/>
      <c r="P18" s="89"/>
      <c r="Q18" s="85"/>
      <c r="R18" s="89"/>
      <c r="S18" s="85"/>
      <c r="T18" s="90" t="s">
        <v>329</v>
      </c>
      <c r="V18" s="2"/>
      <c r="X18" s="2"/>
    </row>
    <row r="19" spans="1:24" ht="83.25" customHeight="1" thickBot="1">
      <c r="A19" s="113" t="s">
        <v>119</v>
      </c>
      <c r="B19" s="114" t="s">
        <v>125</v>
      </c>
      <c r="C19" s="58"/>
      <c r="D19" s="85"/>
      <c r="E19" s="87"/>
      <c r="F19" s="85"/>
      <c r="G19" s="126"/>
      <c r="H19" s="88"/>
      <c r="I19" s="88"/>
      <c r="J19" s="88"/>
      <c r="K19" s="88">
        <v>42</v>
      </c>
      <c r="L19" s="88">
        <v>16</v>
      </c>
      <c r="M19" s="88">
        <v>90</v>
      </c>
      <c r="N19" s="88"/>
      <c r="O19" s="85"/>
      <c r="P19" s="89"/>
      <c r="Q19" s="85"/>
      <c r="R19" s="89"/>
      <c r="S19" s="85"/>
      <c r="T19" s="90" t="s">
        <v>394</v>
      </c>
      <c r="V19" s="2"/>
      <c r="X19" s="2"/>
    </row>
    <row r="20" spans="1:24" ht="83.25" customHeight="1" thickBot="1">
      <c r="A20" s="85" t="s">
        <v>120</v>
      </c>
      <c r="B20" s="86" t="s">
        <v>290</v>
      </c>
      <c r="C20" s="58"/>
      <c r="D20" s="85"/>
      <c r="E20" s="87">
        <v>72</v>
      </c>
      <c r="F20" s="85"/>
      <c r="G20" s="122">
        <f>C20/E20</f>
        <v>0</v>
      </c>
      <c r="H20" s="88">
        <v>5</v>
      </c>
      <c r="I20" s="88">
        <v>5</v>
      </c>
      <c r="J20" s="88">
        <v>13</v>
      </c>
      <c r="K20" s="88">
        <v>42</v>
      </c>
      <c r="L20" s="88">
        <v>16</v>
      </c>
      <c r="M20" s="88">
        <v>90</v>
      </c>
      <c r="N20" s="88">
        <f>L20+30</f>
        <v>46</v>
      </c>
      <c r="O20" s="85"/>
      <c r="P20" s="89">
        <f>K20*N20/144</f>
        <v>13.416666666666666</v>
      </c>
      <c r="Q20" s="85"/>
      <c r="R20" s="89">
        <f>G20*P20</f>
        <v>0</v>
      </c>
      <c r="S20" s="85"/>
      <c r="T20" s="90" t="s">
        <v>396</v>
      </c>
      <c r="V20" s="2"/>
      <c r="X20" s="2"/>
    </row>
    <row r="21" spans="1:24" ht="83.25" customHeight="1" thickBot="1">
      <c r="A21" s="113" t="s">
        <v>268</v>
      </c>
      <c r="B21" s="114" t="s">
        <v>308</v>
      </c>
      <c r="C21" s="58"/>
      <c r="D21" s="85"/>
      <c r="E21" s="87">
        <v>10</v>
      </c>
      <c r="F21" s="85"/>
      <c r="G21" s="126">
        <f>ROUNDUP(C21/E21,0)</f>
        <v>0</v>
      </c>
      <c r="H21" s="88"/>
      <c r="I21" s="88"/>
      <c r="J21" s="88"/>
      <c r="K21" s="25">
        <v>42</v>
      </c>
      <c r="L21" s="25">
        <v>16</v>
      </c>
      <c r="M21" s="25">
        <v>45</v>
      </c>
      <c r="N21" s="88">
        <f>L21+30</f>
        <v>46</v>
      </c>
      <c r="O21" s="85"/>
      <c r="P21" s="89">
        <f>+K21*N21/144</f>
        <v>13.416666666666666</v>
      </c>
      <c r="Q21" s="85"/>
      <c r="R21" s="89">
        <f>G21*P21</f>
        <v>0</v>
      </c>
      <c r="S21" s="85"/>
      <c r="T21" s="90" t="s">
        <v>307</v>
      </c>
      <c r="V21" s="2"/>
      <c r="X21" s="2"/>
    </row>
    <row r="22" spans="1:24" ht="83.25" customHeight="1" thickBot="1">
      <c r="A22" s="85" t="s">
        <v>239</v>
      </c>
      <c r="B22" s="86" t="s">
        <v>240</v>
      </c>
      <c r="C22" s="58"/>
      <c r="D22" s="85"/>
      <c r="E22" s="87">
        <v>5</v>
      </c>
      <c r="F22" s="85"/>
      <c r="G22" s="128">
        <f>ROUNDUP(C22/E22,0)</f>
        <v>0</v>
      </c>
      <c r="H22" s="88">
        <v>52</v>
      </c>
      <c r="I22" s="88">
        <v>18</v>
      </c>
      <c r="J22" s="88">
        <v>6</v>
      </c>
      <c r="K22" s="88">
        <v>52</v>
      </c>
      <c r="L22" s="88">
        <v>18</v>
      </c>
      <c r="M22" s="88">
        <v>30</v>
      </c>
      <c r="N22" s="88">
        <f>L22+30</f>
        <v>48</v>
      </c>
      <c r="O22" s="85"/>
      <c r="P22" s="89">
        <f>K22*N22/144</f>
        <v>17.333333333333332</v>
      </c>
      <c r="Q22" s="85"/>
      <c r="R22" s="43">
        <f>G22*P22</f>
        <v>0</v>
      </c>
      <c r="S22" s="85"/>
      <c r="T22" s="90" t="s">
        <v>312</v>
      </c>
      <c r="V22" s="2"/>
      <c r="X22" s="2"/>
    </row>
    <row r="23" spans="1:24" ht="92.25" customHeight="1" thickBot="1">
      <c r="A23" s="85" t="s">
        <v>121</v>
      </c>
      <c r="B23" s="86" t="s">
        <v>126</v>
      </c>
      <c r="C23" s="58"/>
      <c r="D23" s="85"/>
      <c r="E23" s="87">
        <v>100</v>
      </c>
      <c r="F23" s="85"/>
      <c r="G23" s="122">
        <f>C23/E23</f>
        <v>0</v>
      </c>
      <c r="H23" s="88">
        <v>6</v>
      </c>
      <c r="I23" s="88">
        <v>8</v>
      </c>
      <c r="J23" s="88">
        <v>2</v>
      </c>
      <c r="K23" s="88">
        <v>42</v>
      </c>
      <c r="L23" s="88">
        <v>16</v>
      </c>
      <c r="M23" s="88">
        <v>90</v>
      </c>
      <c r="N23" s="88">
        <f>L23+30</f>
        <v>46</v>
      </c>
      <c r="O23" s="85"/>
      <c r="P23" s="89">
        <f>K23*N23/144</f>
        <v>13.416666666666666</v>
      </c>
      <c r="Q23" s="85"/>
      <c r="R23" s="89">
        <f>G23*P23</f>
        <v>0</v>
      </c>
      <c r="S23" s="85"/>
      <c r="T23" s="90" t="s">
        <v>396</v>
      </c>
      <c r="V23" s="2"/>
      <c r="X23" s="2"/>
    </row>
    <row r="24" spans="1:24" ht="60.75" customHeight="1" thickBot="1">
      <c r="A24" s="24" t="s">
        <v>122</v>
      </c>
      <c r="B24" s="23" t="s">
        <v>128</v>
      </c>
      <c r="C24" s="58"/>
      <c r="D24" s="24"/>
      <c r="E24" s="87" t="s">
        <v>86</v>
      </c>
      <c r="F24" s="24"/>
      <c r="G24" s="127"/>
      <c r="H24" s="88">
        <v>2</v>
      </c>
      <c r="I24" s="88">
        <v>2</v>
      </c>
      <c r="J24" s="88">
        <v>4</v>
      </c>
      <c r="K24" s="25">
        <v>42</v>
      </c>
      <c r="L24" s="25">
        <v>16</v>
      </c>
      <c r="M24" s="25">
        <v>45</v>
      </c>
      <c r="N24" s="25"/>
      <c r="O24" s="24"/>
      <c r="P24" s="43" t="s">
        <v>85</v>
      </c>
      <c r="Q24" s="24"/>
      <c r="R24" s="43" t="s">
        <v>85</v>
      </c>
      <c r="S24" s="24"/>
      <c r="T24" s="12"/>
      <c r="V24" s="2"/>
      <c r="X24" s="2"/>
    </row>
    <row r="25" spans="1:24" ht="60.75" customHeight="1" thickBot="1">
      <c r="A25" s="24" t="s">
        <v>123</v>
      </c>
      <c r="B25" s="23" t="s">
        <v>127</v>
      </c>
      <c r="C25" s="58"/>
      <c r="D25" s="24"/>
      <c r="E25" s="42" t="s">
        <v>86</v>
      </c>
      <c r="F25" s="24"/>
      <c r="G25" s="127"/>
      <c r="H25" s="88">
        <v>2</v>
      </c>
      <c r="I25" s="88">
        <v>2</v>
      </c>
      <c r="J25" s="88">
        <v>7</v>
      </c>
      <c r="K25" s="25">
        <v>42</v>
      </c>
      <c r="L25" s="25">
        <v>16</v>
      </c>
      <c r="M25" s="25">
        <v>45</v>
      </c>
      <c r="N25" s="25">
        <f>L25+30</f>
        <v>46</v>
      </c>
      <c r="O25" s="24"/>
      <c r="P25" s="43" t="s">
        <v>85</v>
      </c>
      <c r="Q25" s="24"/>
      <c r="R25" s="43" t="s">
        <v>85</v>
      </c>
      <c r="S25" s="24"/>
      <c r="T25" s="12"/>
      <c r="U25" s="9"/>
      <c r="V25" s="2"/>
      <c r="X25" s="2"/>
    </row>
    <row r="26" spans="1:24" ht="60.75" customHeight="1" thickBot="1">
      <c r="A26" s="113" t="s">
        <v>124</v>
      </c>
      <c r="B26" s="114" t="s">
        <v>390</v>
      </c>
      <c r="C26" s="58"/>
      <c r="D26" s="85"/>
      <c r="E26" s="87">
        <v>3</v>
      </c>
      <c r="F26" s="85"/>
      <c r="G26" s="128">
        <f>ROUNDUP(C26/E26,0)</f>
        <v>0</v>
      </c>
      <c r="H26" s="88">
        <v>30</v>
      </c>
      <c r="I26" s="88">
        <v>30</v>
      </c>
      <c r="J26" s="88">
        <v>24</v>
      </c>
      <c r="K26" s="88">
        <v>30</v>
      </c>
      <c r="L26" s="88">
        <v>30</v>
      </c>
      <c r="M26" s="88">
        <v>24</v>
      </c>
      <c r="N26" s="88">
        <f>L26+30</f>
        <v>60</v>
      </c>
      <c r="O26" s="85"/>
      <c r="P26" s="89">
        <f>K26*N26/144</f>
        <v>12.5</v>
      </c>
      <c r="Q26" s="85"/>
      <c r="R26" s="89">
        <f>G26*P26</f>
        <v>0</v>
      </c>
      <c r="S26" s="85"/>
      <c r="T26" s="90" t="s">
        <v>399</v>
      </c>
      <c r="U26" s="9"/>
      <c r="V26" s="2"/>
      <c r="X26" s="2"/>
    </row>
    <row r="27" spans="1:24" ht="60.75" customHeight="1" thickBot="1">
      <c r="A27" s="24" t="s">
        <v>116</v>
      </c>
      <c r="B27" s="23" t="s">
        <v>8</v>
      </c>
      <c r="C27" s="58"/>
      <c r="D27" s="24"/>
      <c r="E27" s="42" t="s">
        <v>86</v>
      </c>
      <c r="F27" s="24"/>
      <c r="G27" s="127" t="s">
        <v>85</v>
      </c>
      <c r="H27" s="88"/>
      <c r="I27" s="88"/>
      <c r="J27" s="88"/>
      <c r="K27" s="25"/>
      <c r="L27" s="25"/>
      <c r="M27" s="25"/>
      <c r="N27" s="25">
        <f t="shared" si="0"/>
        <v>30</v>
      </c>
      <c r="O27" s="24"/>
      <c r="P27" s="43" t="s">
        <v>85</v>
      </c>
      <c r="Q27" s="24"/>
      <c r="R27" s="43" t="s">
        <v>85</v>
      </c>
      <c r="S27" s="24"/>
      <c r="T27" s="12" t="s">
        <v>36</v>
      </c>
      <c r="V27" s="9"/>
      <c r="X27" s="2"/>
    </row>
    <row r="28" spans="1:24" ht="60.75" customHeight="1" thickBot="1">
      <c r="A28" s="85" t="s">
        <v>259</v>
      </c>
      <c r="B28" s="86" t="s">
        <v>260</v>
      </c>
      <c r="C28" s="58"/>
      <c r="D28" s="85"/>
      <c r="E28" s="87">
        <v>112</v>
      </c>
      <c r="F28" s="85"/>
      <c r="G28" s="122">
        <f>C28/E28</f>
        <v>0</v>
      </c>
      <c r="H28" s="88">
        <v>10</v>
      </c>
      <c r="I28" s="88">
        <v>4</v>
      </c>
      <c r="J28" s="88">
        <v>4</v>
      </c>
      <c r="K28" s="88">
        <v>42</v>
      </c>
      <c r="L28" s="88">
        <v>16</v>
      </c>
      <c r="M28" s="88">
        <v>90</v>
      </c>
      <c r="N28" s="88">
        <f t="shared" si="0"/>
        <v>46</v>
      </c>
      <c r="O28" s="85"/>
      <c r="P28" s="89">
        <f aca="true" t="shared" si="1" ref="P28:P33">K28*N28/144</f>
        <v>13.416666666666666</v>
      </c>
      <c r="Q28" s="85"/>
      <c r="R28" s="89">
        <f aca="true" t="shared" si="2" ref="R28:R33">G28*P28</f>
        <v>0</v>
      </c>
      <c r="S28" s="85"/>
      <c r="T28" s="90" t="s">
        <v>396</v>
      </c>
      <c r="U28" s="9"/>
      <c r="V28" s="2"/>
      <c r="X28" s="2"/>
    </row>
    <row r="29" spans="1:22" s="83" customFormat="1" ht="60.75" customHeight="1" thickBot="1">
      <c r="A29" s="24" t="s">
        <v>316</v>
      </c>
      <c r="B29" s="23" t="s">
        <v>336</v>
      </c>
      <c r="C29" s="58"/>
      <c r="D29" s="24"/>
      <c r="E29" s="87">
        <v>1</v>
      </c>
      <c r="F29" s="24"/>
      <c r="G29" s="122">
        <f>ROUNDUP(C29/E29,0)</f>
        <v>0</v>
      </c>
      <c r="H29" s="88"/>
      <c r="I29" s="88"/>
      <c r="J29" s="88"/>
      <c r="K29" s="25">
        <v>34</v>
      </c>
      <c r="L29" s="25">
        <v>55</v>
      </c>
      <c r="M29" s="25"/>
      <c r="N29" s="88">
        <f t="shared" si="0"/>
        <v>85</v>
      </c>
      <c r="O29" s="24"/>
      <c r="P29" s="89">
        <f t="shared" si="1"/>
        <v>20.069444444444443</v>
      </c>
      <c r="Q29" s="24"/>
      <c r="R29" s="43">
        <f t="shared" si="2"/>
        <v>0</v>
      </c>
      <c r="S29" s="24"/>
      <c r="T29" s="12" t="s">
        <v>334</v>
      </c>
      <c r="V29" s="84"/>
    </row>
    <row r="30" spans="1:20" s="83" customFormat="1" ht="60.75" customHeight="1" hidden="1" thickBot="1">
      <c r="A30" s="24"/>
      <c r="B30" s="23" t="s">
        <v>317</v>
      </c>
      <c r="C30" s="58"/>
      <c r="D30" s="24"/>
      <c r="E30" s="105">
        <v>4</v>
      </c>
      <c r="F30" s="24"/>
      <c r="G30" s="122">
        <f>+ROUNDUP(C30/E30,0)</f>
        <v>0</v>
      </c>
      <c r="H30" s="88"/>
      <c r="I30" s="88"/>
      <c r="J30" s="88"/>
      <c r="K30" s="25">
        <v>34</v>
      </c>
      <c r="L30" s="25">
        <v>12</v>
      </c>
      <c r="M30" s="25">
        <v>8</v>
      </c>
      <c r="N30" s="88">
        <f t="shared" si="0"/>
        <v>42</v>
      </c>
      <c r="O30" s="24"/>
      <c r="P30" s="89">
        <f t="shared" si="1"/>
        <v>9.916666666666666</v>
      </c>
      <c r="Q30" s="24"/>
      <c r="R30" s="43">
        <f t="shared" si="2"/>
        <v>0</v>
      </c>
      <c r="S30" s="24"/>
      <c r="T30" s="12" t="s">
        <v>323</v>
      </c>
    </row>
    <row r="31" spans="1:24" ht="60.75" customHeight="1" hidden="1" thickBot="1">
      <c r="A31" s="24"/>
      <c r="B31" s="23" t="s">
        <v>318</v>
      </c>
      <c r="C31" s="58"/>
      <c r="D31" s="24"/>
      <c r="E31" s="105">
        <v>4</v>
      </c>
      <c r="F31" s="24"/>
      <c r="G31" s="122">
        <f>+ROUNDUP(C31/E31,0)</f>
        <v>0</v>
      </c>
      <c r="H31" s="88"/>
      <c r="I31" s="88"/>
      <c r="J31" s="88"/>
      <c r="K31" s="25">
        <v>16</v>
      </c>
      <c r="L31" s="25">
        <v>16</v>
      </c>
      <c r="M31" s="25">
        <v>13</v>
      </c>
      <c r="N31" s="88">
        <f t="shared" si="0"/>
        <v>46</v>
      </c>
      <c r="O31" s="24"/>
      <c r="P31" s="89">
        <f t="shared" si="1"/>
        <v>5.111111111111111</v>
      </c>
      <c r="Q31" s="24"/>
      <c r="R31" s="43">
        <f t="shared" si="2"/>
        <v>0</v>
      </c>
      <c r="S31" s="24"/>
      <c r="T31" s="12" t="s">
        <v>323</v>
      </c>
      <c r="V31" s="2"/>
      <c r="X31" s="2"/>
    </row>
    <row r="32" spans="1:24" ht="60.75" customHeight="1" hidden="1" thickBot="1">
      <c r="A32" s="24"/>
      <c r="B32" s="23" t="s">
        <v>319</v>
      </c>
      <c r="C32" s="58"/>
      <c r="D32" s="24"/>
      <c r="E32" s="105">
        <v>4</v>
      </c>
      <c r="F32" s="24"/>
      <c r="G32" s="122">
        <f>+ROUNDUP(C32/E32,0)</f>
        <v>0</v>
      </c>
      <c r="H32" s="88"/>
      <c r="I32" s="88"/>
      <c r="J32" s="88"/>
      <c r="K32" s="25">
        <v>31</v>
      </c>
      <c r="L32" s="25">
        <v>31</v>
      </c>
      <c r="M32" s="25">
        <v>19</v>
      </c>
      <c r="N32" s="88">
        <f t="shared" si="0"/>
        <v>61</v>
      </c>
      <c r="O32" s="24"/>
      <c r="P32" s="89">
        <f t="shared" si="1"/>
        <v>13.131944444444445</v>
      </c>
      <c r="Q32" s="24"/>
      <c r="R32" s="43">
        <f t="shared" si="2"/>
        <v>0</v>
      </c>
      <c r="S32" s="24"/>
      <c r="T32" s="12" t="s">
        <v>324</v>
      </c>
      <c r="V32" s="2"/>
      <c r="X32" s="2"/>
    </row>
    <row r="33" spans="1:20" s="83" customFormat="1" ht="60.75" customHeight="1" hidden="1" thickBot="1">
      <c r="A33" s="24"/>
      <c r="B33" s="23" t="s">
        <v>320</v>
      </c>
      <c r="C33" s="58"/>
      <c r="D33" s="24"/>
      <c r="E33" s="105">
        <v>4</v>
      </c>
      <c r="F33" s="24"/>
      <c r="G33" s="122">
        <f>+ROUNDUP(C33/E33,0)</f>
        <v>0</v>
      </c>
      <c r="H33" s="88"/>
      <c r="I33" s="88"/>
      <c r="J33" s="88"/>
      <c r="K33" s="25">
        <v>13</v>
      </c>
      <c r="L33" s="25">
        <v>13</v>
      </c>
      <c r="M33" s="25">
        <v>17</v>
      </c>
      <c r="N33" s="88">
        <f t="shared" si="0"/>
        <v>43</v>
      </c>
      <c r="O33" s="24"/>
      <c r="P33" s="89">
        <f t="shared" si="1"/>
        <v>3.8819444444444446</v>
      </c>
      <c r="Q33" s="24"/>
      <c r="R33" s="43">
        <f t="shared" si="2"/>
        <v>0</v>
      </c>
      <c r="S33" s="24"/>
      <c r="T33" s="12" t="s">
        <v>323</v>
      </c>
    </row>
    <row r="34" spans="1:20" s="83" customFormat="1" ht="60.75" customHeight="1" hidden="1" thickBot="1">
      <c r="A34" s="24"/>
      <c r="B34" s="23" t="s">
        <v>321</v>
      </c>
      <c r="C34" s="58"/>
      <c r="D34" s="24"/>
      <c r="E34" s="105"/>
      <c r="F34" s="24"/>
      <c r="G34" s="127"/>
      <c r="H34" s="88"/>
      <c r="I34" s="88"/>
      <c r="J34" s="88"/>
      <c r="K34" s="25"/>
      <c r="L34" s="25"/>
      <c r="M34" s="25"/>
      <c r="N34" s="25"/>
      <c r="O34" s="24"/>
      <c r="P34" s="43"/>
      <c r="Q34" s="24"/>
      <c r="R34" s="43"/>
      <c r="S34" s="24"/>
      <c r="T34" s="12"/>
    </row>
    <row r="35" spans="1:24" ht="60.75" customHeight="1" hidden="1" thickBot="1">
      <c r="A35" s="24"/>
      <c r="B35" s="23" t="s">
        <v>322</v>
      </c>
      <c r="C35" s="58"/>
      <c r="D35" s="24"/>
      <c r="E35" s="105"/>
      <c r="F35" s="24"/>
      <c r="G35" s="127"/>
      <c r="H35" s="88"/>
      <c r="I35" s="88"/>
      <c r="J35" s="88"/>
      <c r="K35" s="25"/>
      <c r="L35" s="25"/>
      <c r="M35" s="25"/>
      <c r="N35" s="25"/>
      <c r="O35" s="24"/>
      <c r="P35" s="43"/>
      <c r="Q35" s="24"/>
      <c r="R35" s="43"/>
      <c r="S35" s="24"/>
      <c r="T35" s="12"/>
      <c r="V35" s="2"/>
      <c r="X35" s="2"/>
    </row>
    <row r="36" spans="1:24" ht="60.75" customHeight="1" thickBot="1">
      <c r="A36" s="24" t="s">
        <v>129</v>
      </c>
      <c r="B36" s="23" t="s">
        <v>89</v>
      </c>
      <c r="C36" s="58"/>
      <c r="D36" s="24"/>
      <c r="E36" s="42" t="s">
        <v>86</v>
      </c>
      <c r="F36" s="24"/>
      <c r="G36" s="127" t="s">
        <v>85</v>
      </c>
      <c r="H36" s="88"/>
      <c r="I36" s="88"/>
      <c r="J36" s="88"/>
      <c r="K36" s="25"/>
      <c r="L36" s="25"/>
      <c r="M36" s="25"/>
      <c r="N36" s="25">
        <f t="shared" si="0"/>
        <v>30</v>
      </c>
      <c r="O36" s="24"/>
      <c r="P36" s="43" t="s">
        <v>85</v>
      </c>
      <c r="Q36" s="24"/>
      <c r="R36" s="43" t="s">
        <v>85</v>
      </c>
      <c r="S36" s="24"/>
      <c r="T36" s="12" t="s">
        <v>58</v>
      </c>
      <c r="V36" s="2"/>
      <c r="X36" s="2"/>
    </row>
    <row r="37" spans="1:24" ht="83.25" customHeight="1" thickBot="1">
      <c r="A37" s="85" t="s">
        <v>130</v>
      </c>
      <c r="B37" s="86" t="s">
        <v>5</v>
      </c>
      <c r="C37" s="58"/>
      <c r="D37" s="85"/>
      <c r="E37" s="87">
        <v>30</v>
      </c>
      <c r="F37" s="85"/>
      <c r="G37" s="122">
        <f>C37/E37</f>
        <v>0</v>
      </c>
      <c r="H37" s="88">
        <v>6</v>
      </c>
      <c r="I37" s="88">
        <v>6</v>
      </c>
      <c r="J37" s="88">
        <v>10</v>
      </c>
      <c r="K37" s="88">
        <v>42</v>
      </c>
      <c r="L37" s="88">
        <v>16</v>
      </c>
      <c r="M37" s="88">
        <v>90</v>
      </c>
      <c r="N37" s="88">
        <f t="shared" si="0"/>
        <v>46</v>
      </c>
      <c r="O37" s="85"/>
      <c r="P37" s="89">
        <f aca="true" t="shared" si="3" ref="P37:P45">K37*N37/144</f>
        <v>13.416666666666666</v>
      </c>
      <c r="Q37" s="85"/>
      <c r="R37" s="89">
        <f aca="true" t="shared" si="4" ref="R37:R45">G37*P37</f>
        <v>0</v>
      </c>
      <c r="S37" s="85"/>
      <c r="T37" s="90" t="s">
        <v>396</v>
      </c>
      <c r="V37" s="2"/>
      <c r="X37" s="2"/>
    </row>
    <row r="38" spans="1:24" ht="60.75" customHeight="1" thickBot="1">
      <c r="A38" s="85" t="s">
        <v>131</v>
      </c>
      <c r="B38" s="86" t="s">
        <v>132</v>
      </c>
      <c r="C38" s="58" t="s">
        <v>309</v>
      </c>
      <c r="D38" s="85"/>
      <c r="E38" s="87">
        <v>20</v>
      </c>
      <c r="F38" s="85"/>
      <c r="G38" s="122">
        <f>ROUNDUP(C38/E38,0)</f>
        <v>0</v>
      </c>
      <c r="H38" s="88"/>
      <c r="I38" s="88"/>
      <c r="J38" s="88"/>
      <c r="K38" s="25">
        <v>42</v>
      </c>
      <c r="L38" s="25">
        <v>16</v>
      </c>
      <c r="M38" s="25">
        <v>45</v>
      </c>
      <c r="N38" s="88">
        <f>L38+30</f>
        <v>46</v>
      </c>
      <c r="O38" s="85"/>
      <c r="P38" s="89">
        <f>K38*N38/144</f>
        <v>13.416666666666666</v>
      </c>
      <c r="Q38" s="85"/>
      <c r="R38" s="43">
        <f>G38*P38</f>
        <v>0</v>
      </c>
      <c r="S38" s="85"/>
      <c r="T38" s="90" t="s">
        <v>270</v>
      </c>
      <c r="V38" s="2"/>
      <c r="X38" s="2"/>
    </row>
    <row r="39" spans="1:24" ht="60.75" customHeight="1" thickBot="1">
      <c r="A39" s="24" t="s">
        <v>133</v>
      </c>
      <c r="B39" s="23" t="s">
        <v>134</v>
      </c>
      <c r="C39" s="58"/>
      <c r="D39" s="24"/>
      <c r="E39" s="44">
        <v>3</v>
      </c>
      <c r="F39" s="24"/>
      <c r="G39" s="128">
        <f>ROUNDUP(C39/E39,0)</f>
        <v>0</v>
      </c>
      <c r="H39" s="88">
        <v>21</v>
      </c>
      <c r="I39" s="88">
        <v>17</v>
      </c>
      <c r="J39" s="88">
        <v>19</v>
      </c>
      <c r="K39" s="25">
        <v>48</v>
      </c>
      <c r="L39" s="25">
        <v>24</v>
      </c>
      <c r="M39" s="25"/>
      <c r="N39" s="25">
        <f>L39+30</f>
        <v>54</v>
      </c>
      <c r="O39" s="24"/>
      <c r="P39" s="43">
        <f t="shared" si="3"/>
        <v>18</v>
      </c>
      <c r="Q39" s="24"/>
      <c r="R39" s="43">
        <f t="shared" si="4"/>
        <v>0</v>
      </c>
      <c r="S39" s="24"/>
      <c r="T39" s="12" t="s">
        <v>313</v>
      </c>
      <c r="V39" s="2"/>
      <c r="X39" s="2"/>
    </row>
    <row r="40" spans="1:24" ht="60.75" customHeight="1" thickBot="1">
      <c r="A40" s="85" t="s">
        <v>136</v>
      </c>
      <c r="B40" s="86" t="s">
        <v>135</v>
      </c>
      <c r="C40" s="58"/>
      <c r="D40" s="85"/>
      <c r="E40" s="87">
        <v>200</v>
      </c>
      <c r="F40" s="85"/>
      <c r="G40" s="122">
        <f>C40/E40</f>
        <v>0</v>
      </c>
      <c r="H40" s="88">
        <v>3</v>
      </c>
      <c r="I40" s="88">
        <v>3</v>
      </c>
      <c r="J40" s="88">
        <v>2</v>
      </c>
      <c r="K40" s="88">
        <v>42</v>
      </c>
      <c r="L40" s="88">
        <v>16</v>
      </c>
      <c r="M40" s="88">
        <v>90</v>
      </c>
      <c r="N40" s="88">
        <f t="shared" si="0"/>
        <v>46</v>
      </c>
      <c r="O40" s="85"/>
      <c r="P40" s="89">
        <f t="shared" si="3"/>
        <v>13.416666666666666</v>
      </c>
      <c r="Q40" s="85"/>
      <c r="R40" s="89">
        <f t="shared" si="4"/>
        <v>0</v>
      </c>
      <c r="S40" s="85"/>
      <c r="T40" s="90" t="s">
        <v>396</v>
      </c>
      <c r="U40" s="9"/>
      <c r="V40" s="2"/>
      <c r="X40" s="2"/>
    </row>
    <row r="41" spans="1:24" ht="60.75" customHeight="1" thickBot="1">
      <c r="A41" s="85" t="s">
        <v>38</v>
      </c>
      <c r="B41" s="86" t="s">
        <v>243</v>
      </c>
      <c r="C41" s="58"/>
      <c r="D41" s="85"/>
      <c r="E41" s="87">
        <v>62</v>
      </c>
      <c r="F41" s="85"/>
      <c r="G41" s="122">
        <f>C41/E41</f>
        <v>0</v>
      </c>
      <c r="H41" s="88">
        <v>6</v>
      </c>
      <c r="I41" s="88">
        <v>4</v>
      </c>
      <c r="J41" s="88">
        <v>2</v>
      </c>
      <c r="K41" s="25">
        <v>42</v>
      </c>
      <c r="L41" s="25">
        <v>16</v>
      </c>
      <c r="M41" s="25">
        <v>45</v>
      </c>
      <c r="N41" s="88">
        <f t="shared" si="0"/>
        <v>46</v>
      </c>
      <c r="O41" s="85"/>
      <c r="P41" s="89">
        <f t="shared" si="3"/>
        <v>13.416666666666666</v>
      </c>
      <c r="Q41" s="85"/>
      <c r="R41" s="89">
        <f t="shared" si="4"/>
        <v>0</v>
      </c>
      <c r="S41" s="85"/>
      <c r="T41" s="12" t="s">
        <v>395</v>
      </c>
      <c r="U41" s="9"/>
      <c r="V41" s="2"/>
      <c r="X41" s="2"/>
    </row>
    <row r="42" spans="1:24" ht="60.75" customHeight="1" thickBot="1">
      <c r="A42" s="85" t="s">
        <v>238</v>
      </c>
      <c r="B42" s="86" t="s">
        <v>20</v>
      </c>
      <c r="C42" s="58"/>
      <c r="D42" s="85"/>
      <c r="E42" s="87">
        <v>4</v>
      </c>
      <c r="F42" s="85"/>
      <c r="G42" s="122">
        <f>ROUNDUP(C42/E42,0)</f>
        <v>0</v>
      </c>
      <c r="H42" s="88"/>
      <c r="I42" s="88"/>
      <c r="J42" s="88"/>
      <c r="K42" s="25">
        <v>42</v>
      </c>
      <c r="L42" s="25">
        <v>16</v>
      </c>
      <c r="M42" s="25">
        <v>45</v>
      </c>
      <c r="N42" s="88">
        <f t="shared" si="0"/>
        <v>46</v>
      </c>
      <c r="O42" s="85"/>
      <c r="P42" s="89">
        <f t="shared" si="3"/>
        <v>13.416666666666666</v>
      </c>
      <c r="Q42" s="85"/>
      <c r="R42" s="89">
        <f t="shared" si="4"/>
        <v>0</v>
      </c>
      <c r="S42" s="85"/>
      <c r="T42" s="90" t="s">
        <v>326</v>
      </c>
      <c r="U42" s="9"/>
      <c r="V42" s="2"/>
      <c r="X42" s="2"/>
    </row>
    <row r="43" spans="1:20" s="83" customFormat="1" ht="60.75" customHeight="1" thickBot="1">
      <c r="A43" s="85" t="s">
        <v>137</v>
      </c>
      <c r="B43" s="86" t="s">
        <v>138</v>
      </c>
      <c r="C43" s="58"/>
      <c r="D43" s="85"/>
      <c r="E43" s="87">
        <v>18</v>
      </c>
      <c r="F43" s="85"/>
      <c r="G43" s="122">
        <f>C43/E43</f>
        <v>0</v>
      </c>
      <c r="H43" s="88">
        <v>7</v>
      </c>
      <c r="I43" s="88">
        <v>17</v>
      </c>
      <c r="J43" s="88">
        <v>12</v>
      </c>
      <c r="K43" s="88">
        <v>42</v>
      </c>
      <c r="L43" s="88">
        <v>16</v>
      </c>
      <c r="M43" s="88">
        <v>90</v>
      </c>
      <c r="N43" s="88">
        <f t="shared" si="0"/>
        <v>46</v>
      </c>
      <c r="O43" s="85"/>
      <c r="P43" s="89">
        <f t="shared" si="3"/>
        <v>13.416666666666666</v>
      </c>
      <c r="Q43" s="85"/>
      <c r="R43" s="89">
        <f t="shared" si="4"/>
        <v>0</v>
      </c>
      <c r="S43" s="85"/>
      <c r="T43" s="90" t="s">
        <v>396</v>
      </c>
    </row>
    <row r="44" spans="1:24" ht="60.75" customHeight="1" thickBot="1">
      <c r="A44" s="24" t="s">
        <v>139</v>
      </c>
      <c r="B44" s="23" t="s">
        <v>140</v>
      </c>
      <c r="C44" s="58"/>
      <c r="D44" s="24"/>
      <c r="E44" s="42" t="s">
        <v>86</v>
      </c>
      <c r="F44" s="24"/>
      <c r="G44" s="127" t="s">
        <v>85</v>
      </c>
      <c r="H44" s="88"/>
      <c r="I44" s="88"/>
      <c r="J44" s="88"/>
      <c r="K44" s="25"/>
      <c r="L44" s="25"/>
      <c r="M44" s="25"/>
      <c r="N44" s="25">
        <f t="shared" si="0"/>
        <v>30</v>
      </c>
      <c r="O44" s="24"/>
      <c r="P44" s="43" t="s">
        <v>85</v>
      </c>
      <c r="Q44" s="24"/>
      <c r="R44" s="43" t="s">
        <v>85</v>
      </c>
      <c r="S44" s="24"/>
      <c r="T44" s="12" t="s">
        <v>61</v>
      </c>
      <c r="V44" s="2"/>
      <c r="X44" s="2"/>
    </row>
    <row r="45" spans="1:20" s="83" customFormat="1" ht="60.75" customHeight="1" thickBot="1">
      <c r="A45" s="85" t="s">
        <v>272</v>
      </c>
      <c r="B45" s="86" t="s">
        <v>273</v>
      </c>
      <c r="C45" s="58"/>
      <c r="D45" s="85"/>
      <c r="E45" s="87">
        <v>200</v>
      </c>
      <c r="F45" s="85"/>
      <c r="G45" s="122">
        <f>C45/E45</f>
        <v>0</v>
      </c>
      <c r="H45" s="88">
        <v>3</v>
      </c>
      <c r="I45" s="88">
        <v>5</v>
      </c>
      <c r="J45" s="88">
        <v>2</v>
      </c>
      <c r="K45" s="88">
        <v>42</v>
      </c>
      <c r="L45" s="88">
        <v>16</v>
      </c>
      <c r="M45" s="88">
        <v>90</v>
      </c>
      <c r="N45" s="88">
        <f>L45+30</f>
        <v>46</v>
      </c>
      <c r="O45" s="85"/>
      <c r="P45" s="89">
        <f t="shared" si="3"/>
        <v>13.416666666666666</v>
      </c>
      <c r="Q45" s="85"/>
      <c r="R45" s="89">
        <f t="shared" si="4"/>
        <v>0</v>
      </c>
      <c r="S45" s="85"/>
      <c r="T45" s="90" t="s">
        <v>396</v>
      </c>
    </row>
    <row r="46" spans="1:20" s="83" customFormat="1" ht="60.75" customHeight="1" thickBot="1">
      <c r="A46" s="85" t="s">
        <v>141</v>
      </c>
      <c r="B46" s="86" t="s">
        <v>142</v>
      </c>
      <c r="C46" s="58"/>
      <c r="D46" s="85"/>
      <c r="E46" s="87">
        <v>24</v>
      </c>
      <c r="F46" s="85"/>
      <c r="G46" s="122">
        <f>C46/E46</f>
        <v>0</v>
      </c>
      <c r="H46" s="88">
        <v>12</v>
      </c>
      <c r="I46" s="88">
        <v>7</v>
      </c>
      <c r="J46" s="88">
        <v>11</v>
      </c>
      <c r="K46" s="88">
        <v>42</v>
      </c>
      <c r="L46" s="88">
        <v>16</v>
      </c>
      <c r="M46" s="88">
        <v>90</v>
      </c>
      <c r="N46" s="88">
        <f t="shared" si="0"/>
        <v>46</v>
      </c>
      <c r="O46" s="85"/>
      <c r="P46" s="89">
        <f>K46*N46/144</f>
        <v>13.416666666666666</v>
      </c>
      <c r="Q46" s="85"/>
      <c r="R46" s="89">
        <f>G46*P46</f>
        <v>0</v>
      </c>
      <c r="S46" s="85"/>
      <c r="T46" s="90" t="s">
        <v>396</v>
      </c>
    </row>
    <row r="47" spans="1:24" ht="60.75" customHeight="1" thickBot="1">
      <c r="A47" s="85" t="s">
        <v>143</v>
      </c>
      <c r="B47" s="86" t="s">
        <v>144</v>
      </c>
      <c r="C47" s="58"/>
      <c r="D47" s="85"/>
      <c r="E47" s="87">
        <v>160</v>
      </c>
      <c r="F47" s="85"/>
      <c r="G47" s="122">
        <f>C47/E47</f>
        <v>0</v>
      </c>
      <c r="H47" s="88">
        <v>4</v>
      </c>
      <c r="I47" s="88">
        <v>6</v>
      </c>
      <c r="J47" s="88">
        <v>2</v>
      </c>
      <c r="K47" s="88">
        <v>42</v>
      </c>
      <c r="L47" s="88">
        <v>16</v>
      </c>
      <c r="M47" s="88">
        <v>90</v>
      </c>
      <c r="N47" s="88">
        <f t="shared" si="0"/>
        <v>46</v>
      </c>
      <c r="O47" s="85"/>
      <c r="P47" s="89">
        <f>K47*N47/144</f>
        <v>13.416666666666666</v>
      </c>
      <c r="Q47" s="85"/>
      <c r="R47" s="89">
        <f>G47*P47</f>
        <v>0</v>
      </c>
      <c r="S47" s="85"/>
      <c r="T47" s="90" t="s">
        <v>396</v>
      </c>
      <c r="V47" s="2"/>
      <c r="X47" s="2"/>
    </row>
    <row r="48" spans="1:20" s="83" customFormat="1" ht="60.75" customHeight="1" thickBot="1">
      <c r="A48" s="24" t="s">
        <v>145</v>
      </c>
      <c r="B48" s="23" t="s">
        <v>146</v>
      </c>
      <c r="C48" s="58"/>
      <c r="D48" s="24"/>
      <c r="E48" s="42" t="s">
        <v>86</v>
      </c>
      <c r="F48" s="24"/>
      <c r="G48" s="127" t="s">
        <v>85</v>
      </c>
      <c r="H48" s="88"/>
      <c r="I48" s="88"/>
      <c r="J48" s="88"/>
      <c r="K48" s="25"/>
      <c r="L48" s="25"/>
      <c r="M48" s="25"/>
      <c r="N48" s="25">
        <f t="shared" si="0"/>
        <v>30</v>
      </c>
      <c r="O48" s="24"/>
      <c r="P48" s="43" t="s">
        <v>85</v>
      </c>
      <c r="Q48" s="24"/>
      <c r="R48" s="43" t="s">
        <v>85</v>
      </c>
      <c r="S48" s="24"/>
      <c r="T48" s="12" t="s">
        <v>35</v>
      </c>
    </row>
    <row r="49" spans="1:24" ht="60.75" customHeight="1" thickBot="1">
      <c r="A49" s="85" t="s">
        <v>147</v>
      </c>
      <c r="B49" s="86" t="s">
        <v>291</v>
      </c>
      <c r="C49" s="58"/>
      <c r="D49" s="85"/>
      <c r="E49" s="87">
        <v>6</v>
      </c>
      <c r="F49" s="85"/>
      <c r="G49" s="128">
        <f>C49/E49</f>
        <v>0</v>
      </c>
      <c r="H49" s="88">
        <v>30</v>
      </c>
      <c r="I49" s="88">
        <v>14</v>
      </c>
      <c r="J49" s="88">
        <v>8</v>
      </c>
      <c r="K49" s="25">
        <v>42</v>
      </c>
      <c r="L49" s="25">
        <v>16</v>
      </c>
      <c r="M49" s="25">
        <v>45</v>
      </c>
      <c r="N49" s="88">
        <f t="shared" si="0"/>
        <v>46</v>
      </c>
      <c r="O49" s="85"/>
      <c r="P49" s="89">
        <f aca="true" t="shared" si="5" ref="P49:P55">K49*N49/144</f>
        <v>13.416666666666666</v>
      </c>
      <c r="Q49" s="85"/>
      <c r="R49" s="89">
        <f aca="true" t="shared" si="6" ref="R49:R110">G49*P49</f>
        <v>0</v>
      </c>
      <c r="S49" s="85"/>
      <c r="T49" s="12" t="s">
        <v>310</v>
      </c>
      <c r="V49" s="2"/>
      <c r="X49" s="2"/>
    </row>
    <row r="50" spans="1:20" s="9" customFormat="1" ht="60.75" customHeight="1" thickBot="1">
      <c r="A50" s="85" t="s">
        <v>148</v>
      </c>
      <c r="B50" s="86" t="s">
        <v>149</v>
      </c>
      <c r="C50" s="58"/>
      <c r="D50" s="85"/>
      <c r="E50" s="87">
        <v>1</v>
      </c>
      <c r="F50" s="85"/>
      <c r="G50" s="128">
        <f>ROUNDUP(C50/E50,0)</f>
        <v>0</v>
      </c>
      <c r="H50" s="88">
        <v>11</v>
      </c>
      <c r="I50" s="88">
        <v>11</v>
      </c>
      <c r="J50" s="88">
        <v>67</v>
      </c>
      <c r="K50" s="88">
        <v>48</v>
      </c>
      <c r="L50" s="88">
        <v>24</v>
      </c>
      <c r="M50" s="88">
        <v>72</v>
      </c>
      <c r="N50" s="88">
        <f t="shared" si="0"/>
        <v>54</v>
      </c>
      <c r="O50" s="85"/>
      <c r="P50" s="89">
        <f t="shared" si="5"/>
        <v>18</v>
      </c>
      <c r="Q50" s="85"/>
      <c r="R50" s="89">
        <f t="shared" si="6"/>
        <v>0</v>
      </c>
      <c r="S50" s="85"/>
      <c r="T50" s="90" t="s">
        <v>404</v>
      </c>
    </row>
    <row r="51" spans="1:24" ht="60.75" customHeight="1" thickBot="1">
      <c r="A51" s="85" t="s">
        <v>6</v>
      </c>
      <c r="B51" s="86" t="s">
        <v>7</v>
      </c>
      <c r="C51" s="58"/>
      <c r="D51" s="85"/>
      <c r="E51" s="87">
        <v>15</v>
      </c>
      <c r="F51" s="85"/>
      <c r="G51" s="122">
        <f>C51/E51</f>
        <v>0</v>
      </c>
      <c r="H51" s="88">
        <v>12</v>
      </c>
      <c r="I51" s="88">
        <v>6</v>
      </c>
      <c r="J51" s="88">
        <v>12</v>
      </c>
      <c r="K51" s="25">
        <v>42</v>
      </c>
      <c r="L51" s="25">
        <v>16</v>
      </c>
      <c r="M51" s="25">
        <v>45</v>
      </c>
      <c r="N51" s="88">
        <f t="shared" si="0"/>
        <v>46</v>
      </c>
      <c r="O51" s="85"/>
      <c r="P51" s="89">
        <f t="shared" si="5"/>
        <v>13.416666666666666</v>
      </c>
      <c r="Q51" s="85"/>
      <c r="R51" s="89">
        <f t="shared" si="6"/>
        <v>0</v>
      </c>
      <c r="S51" s="85"/>
      <c r="T51" s="12" t="s">
        <v>310</v>
      </c>
      <c r="V51" s="2"/>
      <c r="X51" s="2"/>
    </row>
    <row r="52" spans="1:20" s="83" customFormat="1" ht="60.75" customHeight="1" thickBot="1">
      <c r="A52" s="85" t="s">
        <v>150</v>
      </c>
      <c r="B52" s="86" t="s">
        <v>13</v>
      </c>
      <c r="C52" s="58"/>
      <c r="D52" s="85"/>
      <c r="E52" s="87">
        <v>48</v>
      </c>
      <c r="F52" s="85"/>
      <c r="G52" s="122">
        <f>C52/E52</f>
        <v>0</v>
      </c>
      <c r="H52" s="88">
        <v>11</v>
      </c>
      <c r="I52" s="88">
        <v>5</v>
      </c>
      <c r="J52" s="88">
        <v>9</v>
      </c>
      <c r="K52" s="88">
        <v>42</v>
      </c>
      <c r="L52" s="88">
        <v>16</v>
      </c>
      <c r="M52" s="88">
        <v>90</v>
      </c>
      <c r="N52" s="88">
        <f t="shared" si="0"/>
        <v>46</v>
      </c>
      <c r="O52" s="85"/>
      <c r="P52" s="89">
        <f t="shared" si="5"/>
        <v>13.416666666666666</v>
      </c>
      <c r="Q52" s="85"/>
      <c r="R52" s="89">
        <f t="shared" si="6"/>
        <v>0</v>
      </c>
      <c r="S52" s="85"/>
      <c r="T52" s="90" t="s">
        <v>396</v>
      </c>
    </row>
    <row r="53" spans="1:24" ht="60.75" customHeight="1" thickBot="1">
      <c r="A53" s="85" t="s">
        <v>151</v>
      </c>
      <c r="B53" s="86" t="s">
        <v>152</v>
      </c>
      <c r="C53" s="58"/>
      <c r="D53" s="85"/>
      <c r="E53" s="87">
        <v>100</v>
      </c>
      <c r="F53" s="85"/>
      <c r="G53" s="122">
        <f>C53/E53</f>
        <v>0</v>
      </c>
      <c r="H53" s="88">
        <v>6</v>
      </c>
      <c r="I53" s="88">
        <v>8</v>
      </c>
      <c r="J53" s="88">
        <v>2</v>
      </c>
      <c r="K53" s="88">
        <v>42</v>
      </c>
      <c r="L53" s="88">
        <v>16</v>
      </c>
      <c r="M53" s="88">
        <v>90</v>
      </c>
      <c r="N53" s="88">
        <f t="shared" si="0"/>
        <v>46</v>
      </c>
      <c r="O53" s="85"/>
      <c r="P53" s="89">
        <f t="shared" si="5"/>
        <v>13.416666666666666</v>
      </c>
      <c r="Q53" s="85"/>
      <c r="R53" s="89">
        <f t="shared" si="6"/>
        <v>0</v>
      </c>
      <c r="S53" s="85"/>
      <c r="T53" s="90" t="s">
        <v>396</v>
      </c>
      <c r="V53" s="2"/>
      <c r="X53" s="2"/>
    </row>
    <row r="54" spans="1:20" s="83" customFormat="1" ht="60.75" customHeight="1" thickBot="1">
      <c r="A54" s="85" t="s">
        <v>264</v>
      </c>
      <c r="B54" s="86" t="s">
        <v>265</v>
      </c>
      <c r="C54" s="58"/>
      <c r="D54" s="85"/>
      <c r="E54" s="87">
        <v>120</v>
      </c>
      <c r="F54" s="85"/>
      <c r="G54" s="122">
        <f>C54/E54</f>
        <v>0</v>
      </c>
      <c r="H54" s="88">
        <v>5</v>
      </c>
      <c r="I54" s="88">
        <v>5</v>
      </c>
      <c r="J54" s="88">
        <v>2</v>
      </c>
      <c r="K54" s="88">
        <v>42</v>
      </c>
      <c r="L54" s="88">
        <v>16</v>
      </c>
      <c r="M54" s="88">
        <v>90</v>
      </c>
      <c r="N54" s="88">
        <f t="shared" si="0"/>
        <v>46</v>
      </c>
      <c r="O54" s="85"/>
      <c r="P54" s="89">
        <f t="shared" si="5"/>
        <v>13.416666666666666</v>
      </c>
      <c r="Q54" s="85"/>
      <c r="R54" s="89">
        <f t="shared" si="6"/>
        <v>0</v>
      </c>
      <c r="S54" s="85"/>
      <c r="T54" s="90" t="s">
        <v>396</v>
      </c>
    </row>
    <row r="55" spans="1:20" s="91" customFormat="1" ht="60.75" customHeight="1" thickBot="1">
      <c r="A55" s="24" t="s">
        <v>153</v>
      </c>
      <c r="B55" s="23" t="s">
        <v>154</v>
      </c>
      <c r="C55" s="58"/>
      <c r="D55" s="24"/>
      <c r="E55" s="87">
        <v>12</v>
      </c>
      <c r="F55" s="24"/>
      <c r="G55" s="128">
        <f>ROUNDUP(C55/E55,0)</f>
        <v>0</v>
      </c>
      <c r="H55" s="88"/>
      <c r="I55" s="88"/>
      <c r="J55" s="88"/>
      <c r="K55" s="25">
        <v>42</v>
      </c>
      <c r="L55" s="25">
        <v>16</v>
      </c>
      <c r="M55" s="25">
        <v>45</v>
      </c>
      <c r="N55" s="25">
        <f t="shared" si="0"/>
        <v>46</v>
      </c>
      <c r="O55" s="24"/>
      <c r="P55" s="43">
        <f t="shared" si="5"/>
        <v>13.416666666666666</v>
      </c>
      <c r="Q55" s="24"/>
      <c r="R55" s="43">
        <f t="shared" si="6"/>
        <v>0</v>
      </c>
      <c r="S55" s="24"/>
      <c r="T55" s="90" t="s">
        <v>275</v>
      </c>
    </row>
    <row r="56" spans="1:24" ht="60.75" customHeight="1" thickBot="1">
      <c r="A56" s="85" t="s">
        <v>153</v>
      </c>
      <c r="B56" s="86" t="s">
        <v>372</v>
      </c>
      <c r="C56" s="58"/>
      <c r="D56" s="95"/>
      <c r="E56" s="87" t="s">
        <v>86</v>
      </c>
      <c r="F56" s="95"/>
      <c r="G56" s="122"/>
      <c r="H56" s="88"/>
      <c r="I56" s="88"/>
      <c r="J56" s="88"/>
      <c r="K56" s="88">
        <v>48</v>
      </c>
      <c r="L56" s="88">
        <v>24</v>
      </c>
      <c r="M56" s="88">
        <v>84</v>
      </c>
      <c r="N56" s="88">
        <f>L56+30</f>
        <v>54</v>
      </c>
      <c r="O56" s="95"/>
      <c r="P56" s="43" t="s">
        <v>85</v>
      </c>
      <c r="Q56" s="95"/>
      <c r="R56" s="43" t="s">
        <v>85</v>
      </c>
      <c r="S56" s="95"/>
      <c r="T56" s="90" t="s">
        <v>311</v>
      </c>
      <c r="V56" s="2"/>
      <c r="X56" s="2"/>
    </row>
    <row r="57" spans="1:24" ht="60.75" customHeight="1" thickBot="1">
      <c r="A57" s="24" t="s">
        <v>155</v>
      </c>
      <c r="B57" s="23" t="s">
        <v>292</v>
      </c>
      <c r="C57" s="58"/>
      <c r="D57" s="24"/>
      <c r="E57" s="87">
        <v>4</v>
      </c>
      <c r="F57" s="24"/>
      <c r="G57" s="128">
        <f>ROUNDUP(C57/E57,0)</f>
        <v>0</v>
      </c>
      <c r="H57" s="88"/>
      <c r="I57" s="88"/>
      <c r="J57" s="88"/>
      <c r="K57" s="25">
        <v>42</v>
      </c>
      <c r="L57" s="25">
        <v>16</v>
      </c>
      <c r="M57" s="25">
        <v>62</v>
      </c>
      <c r="N57" s="25">
        <f t="shared" si="0"/>
        <v>46</v>
      </c>
      <c r="O57" s="24"/>
      <c r="P57" s="43">
        <f aca="true" t="shared" si="7" ref="P57:P87">K57*N57/144</f>
        <v>13.416666666666666</v>
      </c>
      <c r="Q57" s="24"/>
      <c r="R57" s="43">
        <f t="shared" si="6"/>
        <v>0</v>
      </c>
      <c r="S57" s="24"/>
      <c r="T57" s="90" t="s">
        <v>274</v>
      </c>
      <c r="V57" s="2"/>
      <c r="X57" s="2"/>
    </row>
    <row r="58" spans="1:24" ht="60.75" customHeight="1" thickBot="1">
      <c r="A58" s="85" t="s">
        <v>155</v>
      </c>
      <c r="B58" s="86" t="s">
        <v>371</v>
      </c>
      <c r="C58" s="58"/>
      <c r="D58" s="85"/>
      <c r="E58" s="87" t="s">
        <v>86</v>
      </c>
      <c r="F58" s="85"/>
      <c r="G58" s="122"/>
      <c r="H58" s="88"/>
      <c r="I58" s="88"/>
      <c r="J58" s="88"/>
      <c r="K58" s="88">
        <v>48</v>
      </c>
      <c r="L58" s="88">
        <v>24</v>
      </c>
      <c r="M58" s="88"/>
      <c r="N58" s="88">
        <f t="shared" si="0"/>
        <v>54</v>
      </c>
      <c r="O58" s="85"/>
      <c r="P58" s="43" t="s">
        <v>85</v>
      </c>
      <c r="Q58" s="85"/>
      <c r="R58" s="43" t="s">
        <v>85</v>
      </c>
      <c r="S58" s="85"/>
      <c r="T58" s="90" t="s">
        <v>311</v>
      </c>
      <c r="V58" s="2"/>
      <c r="X58" s="2"/>
    </row>
    <row r="59" spans="1:24" ht="60.75" customHeight="1" thickBot="1">
      <c r="A59" s="24" t="s">
        <v>156</v>
      </c>
      <c r="B59" s="23" t="s">
        <v>293</v>
      </c>
      <c r="C59" s="58"/>
      <c r="D59" s="24"/>
      <c r="E59" s="87">
        <v>6</v>
      </c>
      <c r="F59" s="24"/>
      <c r="G59" s="128">
        <f>ROUNDUP(C59/E59,0)</f>
        <v>0</v>
      </c>
      <c r="H59" s="88"/>
      <c r="I59" s="88"/>
      <c r="J59" s="88"/>
      <c r="K59" s="25">
        <v>42</v>
      </c>
      <c r="L59" s="25">
        <v>16</v>
      </c>
      <c r="M59" s="25">
        <v>62</v>
      </c>
      <c r="N59" s="25">
        <f t="shared" si="0"/>
        <v>46</v>
      </c>
      <c r="O59" s="24"/>
      <c r="P59" s="43">
        <f t="shared" si="7"/>
        <v>13.416666666666666</v>
      </c>
      <c r="Q59" s="24"/>
      <c r="R59" s="43">
        <f t="shared" si="6"/>
        <v>0</v>
      </c>
      <c r="S59" s="24"/>
      <c r="T59" s="90" t="s">
        <v>276</v>
      </c>
      <c r="V59" s="2"/>
      <c r="X59" s="2"/>
    </row>
    <row r="60" spans="1:24" ht="60.75" customHeight="1" thickBot="1">
      <c r="A60" s="85" t="s">
        <v>156</v>
      </c>
      <c r="B60" s="86" t="s">
        <v>370</v>
      </c>
      <c r="C60" s="58"/>
      <c r="D60" s="85"/>
      <c r="E60" s="87" t="s">
        <v>86</v>
      </c>
      <c r="F60" s="85"/>
      <c r="G60" s="122"/>
      <c r="H60" s="88"/>
      <c r="I60" s="88"/>
      <c r="J60" s="88"/>
      <c r="K60" s="88">
        <v>48</v>
      </c>
      <c r="L60" s="88">
        <v>24</v>
      </c>
      <c r="M60" s="88"/>
      <c r="N60" s="88">
        <f t="shared" si="0"/>
        <v>54</v>
      </c>
      <c r="O60" s="85"/>
      <c r="P60" s="43" t="s">
        <v>85</v>
      </c>
      <c r="Q60" s="85"/>
      <c r="R60" s="43" t="s">
        <v>85</v>
      </c>
      <c r="S60" s="85"/>
      <c r="T60" s="90" t="s">
        <v>311</v>
      </c>
      <c r="V60" s="2"/>
      <c r="X60" s="2"/>
    </row>
    <row r="61" spans="1:24" ht="60.75" customHeight="1" thickBot="1">
      <c r="A61" s="24" t="s">
        <v>157</v>
      </c>
      <c r="B61" s="23" t="s">
        <v>294</v>
      </c>
      <c r="C61" s="58"/>
      <c r="D61" s="24"/>
      <c r="E61" s="42">
        <v>8</v>
      </c>
      <c r="F61" s="24"/>
      <c r="G61" s="128">
        <f>ROUNDUP(C61/E61,0)</f>
        <v>0</v>
      </c>
      <c r="H61" s="88"/>
      <c r="I61" s="88"/>
      <c r="J61" s="88"/>
      <c r="K61" s="25">
        <v>42</v>
      </c>
      <c r="L61" s="25">
        <v>16</v>
      </c>
      <c r="M61" s="25">
        <v>45</v>
      </c>
      <c r="N61" s="25">
        <f t="shared" si="0"/>
        <v>46</v>
      </c>
      <c r="O61" s="24"/>
      <c r="P61" s="43">
        <f t="shared" si="7"/>
        <v>13.416666666666666</v>
      </c>
      <c r="Q61" s="24"/>
      <c r="R61" s="43">
        <f t="shared" si="6"/>
        <v>0</v>
      </c>
      <c r="S61" s="24"/>
      <c r="T61" s="90" t="s">
        <v>274</v>
      </c>
      <c r="V61" s="2"/>
      <c r="X61" s="2"/>
    </row>
    <row r="62" spans="1:24" ht="60.75" customHeight="1" thickBot="1">
      <c r="A62" s="85" t="s">
        <v>241</v>
      </c>
      <c r="B62" s="86" t="s">
        <v>358</v>
      </c>
      <c r="C62" s="58"/>
      <c r="D62" s="85"/>
      <c r="E62" s="87">
        <v>8</v>
      </c>
      <c r="F62" s="85"/>
      <c r="G62" s="122">
        <f>ROUNDUP(C62/E62,0)</f>
        <v>0</v>
      </c>
      <c r="H62" s="88"/>
      <c r="I62" s="88"/>
      <c r="J62" s="88"/>
      <c r="K62" s="25">
        <v>42</v>
      </c>
      <c r="L62" s="25">
        <v>16</v>
      </c>
      <c r="M62" s="25">
        <v>45</v>
      </c>
      <c r="N62" s="88">
        <f t="shared" si="0"/>
        <v>46</v>
      </c>
      <c r="O62" s="85"/>
      <c r="P62" s="89">
        <f t="shared" si="7"/>
        <v>13.416666666666666</v>
      </c>
      <c r="Q62" s="85"/>
      <c r="R62" s="89">
        <f t="shared" si="6"/>
        <v>0</v>
      </c>
      <c r="S62" s="85"/>
      <c r="T62" s="90" t="s">
        <v>276</v>
      </c>
      <c r="V62" s="2"/>
      <c r="X62" s="2"/>
    </row>
    <row r="63" spans="1:24" ht="60.75" customHeight="1" thickBot="1">
      <c r="A63" s="85" t="s">
        <v>39</v>
      </c>
      <c r="B63" s="86" t="s">
        <v>359</v>
      </c>
      <c r="C63" s="58"/>
      <c r="D63" s="85"/>
      <c r="E63" s="87">
        <v>4</v>
      </c>
      <c r="F63" s="85"/>
      <c r="G63" s="122">
        <f>ROUNDUP(C63/E63,0)</f>
        <v>0</v>
      </c>
      <c r="H63" s="88"/>
      <c r="I63" s="88"/>
      <c r="J63" s="88"/>
      <c r="K63" s="25">
        <v>42</v>
      </c>
      <c r="L63" s="25">
        <v>16</v>
      </c>
      <c r="M63" s="25">
        <v>62</v>
      </c>
      <c r="N63" s="88">
        <f t="shared" si="0"/>
        <v>46</v>
      </c>
      <c r="O63" s="85"/>
      <c r="P63" s="89">
        <f t="shared" si="7"/>
        <v>13.416666666666666</v>
      </c>
      <c r="Q63" s="85"/>
      <c r="R63" s="89">
        <f t="shared" si="6"/>
        <v>0</v>
      </c>
      <c r="S63" s="85"/>
      <c r="T63" s="90" t="s">
        <v>274</v>
      </c>
      <c r="V63" s="2"/>
      <c r="W63" s="21"/>
      <c r="X63" s="2"/>
    </row>
    <row r="64" spans="1:24" ht="60.75" customHeight="1" thickBot="1">
      <c r="A64" s="85" t="s">
        <v>39</v>
      </c>
      <c r="B64" s="86" t="s">
        <v>373</v>
      </c>
      <c r="C64" s="58"/>
      <c r="D64" s="85"/>
      <c r="E64" s="87" t="s">
        <v>86</v>
      </c>
      <c r="F64" s="85"/>
      <c r="G64" s="122"/>
      <c r="H64" s="88"/>
      <c r="I64" s="88"/>
      <c r="J64" s="88" t="s">
        <v>309</v>
      </c>
      <c r="K64" s="88">
        <v>48</v>
      </c>
      <c r="L64" s="88">
        <v>24</v>
      </c>
      <c r="M64" s="88"/>
      <c r="N64" s="88">
        <f t="shared" si="0"/>
        <v>54</v>
      </c>
      <c r="O64" s="85"/>
      <c r="P64" s="43" t="s">
        <v>85</v>
      </c>
      <c r="Q64" s="85"/>
      <c r="R64" s="43" t="s">
        <v>85</v>
      </c>
      <c r="S64" s="85"/>
      <c r="T64" s="90" t="s">
        <v>397</v>
      </c>
      <c r="V64" s="2"/>
      <c r="X64" s="2"/>
    </row>
    <row r="65" spans="1:24" ht="60.75" customHeight="1" thickBot="1">
      <c r="A65" s="85" t="s">
        <v>284</v>
      </c>
      <c r="B65" s="86" t="s">
        <v>285</v>
      </c>
      <c r="C65" s="58"/>
      <c r="D65" s="85"/>
      <c r="E65" s="87">
        <v>3</v>
      </c>
      <c r="F65" s="85"/>
      <c r="G65" s="128">
        <f>ROUNDUP(C65/E65,0)</f>
        <v>0</v>
      </c>
      <c r="H65" s="88">
        <v>30</v>
      </c>
      <c r="I65" s="88">
        <v>30</v>
      </c>
      <c r="J65" s="88">
        <v>24</v>
      </c>
      <c r="K65" s="88">
        <v>30</v>
      </c>
      <c r="L65" s="88">
        <v>30</v>
      </c>
      <c r="M65" s="88">
        <v>24</v>
      </c>
      <c r="N65" s="88">
        <f t="shared" si="0"/>
        <v>60</v>
      </c>
      <c r="O65" s="85"/>
      <c r="P65" s="89">
        <f t="shared" si="7"/>
        <v>12.5</v>
      </c>
      <c r="Q65" s="85"/>
      <c r="R65" s="89">
        <f t="shared" si="6"/>
        <v>0</v>
      </c>
      <c r="S65" s="85"/>
      <c r="T65" s="90" t="s">
        <v>398</v>
      </c>
      <c r="V65" s="2"/>
      <c r="X65" s="2"/>
    </row>
    <row r="66" spans="1:24" ht="60.75" customHeight="1" thickBot="1">
      <c r="A66" s="85" t="s">
        <v>383</v>
      </c>
      <c r="B66" s="86" t="s">
        <v>295</v>
      </c>
      <c r="C66" s="58"/>
      <c r="D66" s="85"/>
      <c r="E66" s="87">
        <v>3</v>
      </c>
      <c r="F66" s="85"/>
      <c r="G66" s="122">
        <f>ROUNDUP(C66/E66,0)</f>
        <v>0</v>
      </c>
      <c r="H66" s="88">
        <v>30</v>
      </c>
      <c r="I66" s="88">
        <v>30</v>
      </c>
      <c r="J66" s="88">
        <v>24</v>
      </c>
      <c r="K66" s="88">
        <v>30</v>
      </c>
      <c r="L66" s="88">
        <v>30</v>
      </c>
      <c r="M66" s="88">
        <v>24</v>
      </c>
      <c r="N66" s="88">
        <f t="shared" si="0"/>
        <v>60</v>
      </c>
      <c r="O66" s="85"/>
      <c r="P66" s="89">
        <f t="shared" si="7"/>
        <v>12.5</v>
      </c>
      <c r="Q66" s="85"/>
      <c r="R66" s="89">
        <f t="shared" si="6"/>
        <v>0</v>
      </c>
      <c r="S66" s="85"/>
      <c r="T66" s="90" t="s">
        <v>398</v>
      </c>
      <c r="V66" s="2"/>
      <c r="X66" s="2"/>
    </row>
    <row r="67" spans="1:24" ht="60.75" customHeight="1" thickBot="1">
      <c r="A67" s="85" t="s">
        <v>158</v>
      </c>
      <c r="B67" s="86" t="s">
        <v>277</v>
      </c>
      <c r="C67" s="58"/>
      <c r="D67" s="85"/>
      <c r="E67" s="87">
        <v>2</v>
      </c>
      <c r="F67" s="85"/>
      <c r="G67" s="122">
        <f>ROUNDUP(C67/E67,0)</f>
        <v>0</v>
      </c>
      <c r="H67" s="88"/>
      <c r="I67" s="88"/>
      <c r="J67" s="88"/>
      <c r="K67" s="88">
        <v>48</v>
      </c>
      <c r="L67" s="88">
        <v>36</v>
      </c>
      <c r="M67" s="88">
        <v>60</v>
      </c>
      <c r="N67" s="88">
        <f t="shared" si="0"/>
        <v>66</v>
      </c>
      <c r="O67" s="85"/>
      <c r="P67" s="89">
        <f t="shared" si="7"/>
        <v>22</v>
      </c>
      <c r="Q67" s="85"/>
      <c r="R67" s="89">
        <f t="shared" si="6"/>
        <v>0</v>
      </c>
      <c r="S67" s="85"/>
      <c r="T67" s="90" t="s">
        <v>16</v>
      </c>
      <c r="V67" s="2"/>
      <c r="X67" s="2"/>
    </row>
    <row r="68" spans="1:20" s="83" customFormat="1" ht="60.75" customHeight="1" thickBot="1">
      <c r="A68" s="85" t="s">
        <v>159</v>
      </c>
      <c r="B68" s="86" t="s">
        <v>296</v>
      </c>
      <c r="C68" s="58"/>
      <c r="D68" s="85"/>
      <c r="E68" s="87">
        <v>3</v>
      </c>
      <c r="F68" s="85"/>
      <c r="G68" s="122"/>
      <c r="H68" s="88">
        <v>30</v>
      </c>
      <c r="I68" s="88">
        <v>30</v>
      </c>
      <c r="J68" s="88">
        <v>24</v>
      </c>
      <c r="K68" s="88">
        <v>30</v>
      </c>
      <c r="L68" s="88">
        <v>30</v>
      </c>
      <c r="M68" s="88">
        <v>24</v>
      </c>
      <c r="N68" s="88">
        <f t="shared" si="0"/>
        <v>60</v>
      </c>
      <c r="O68" s="85"/>
      <c r="P68" s="89">
        <f t="shared" si="7"/>
        <v>12.5</v>
      </c>
      <c r="Q68" s="85"/>
      <c r="R68" s="89"/>
      <c r="S68" s="85"/>
      <c r="T68" s="90" t="s">
        <v>398</v>
      </c>
    </row>
    <row r="69" spans="1:20" s="92" customFormat="1" ht="60.75" customHeight="1" thickBot="1">
      <c r="A69" s="85" t="s">
        <v>160</v>
      </c>
      <c r="B69" s="86" t="s">
        <v>278</v>
      </c>
      <c r="C69" s="58"/>
      <c r="D69" s="85"/>
      <c r="E69" s="87">
        <v>5</v>
      </c>
      <c r="F69" s="85"/>
      <c r="G69" s="122">
        <f>C69/E69</f>
        <v>0</v>
      </c>
      <c r="H69" s="88">
        <v>15</v>
      </c>
      <c r="I69" s="88">
        <v>21</v>
      </c>
      <c r="J69" s="88">
        <v>10</v>
      </c>
      <c r="K69" s="88">
        <v>42</v>
      </c>
      <c r="L69" s="88">
        <v>16</v>
      </c>
      <c r="M69" s="88">
        <v>45</v>
      </c>
      <c r="N69" s="88">
        <f t="shared" si="0"/>
        <v>46</v>
      </c>
      <c r="O69" s="85"/>
      <c r="P69" s="89">
        <f t="shared" si="7"/>
        <v>13.416666666666666</v>
      </c>
      <c r="Q69" s="85"/>
      <c r="R69" s="89">
        <f t="shared" si="6"/>
        <v>0</v>
      </c>
      <c r="S69" s="85"/>
      <c r="T69" s="90" t="s">
        <v>396</v>
      </c>
    </row>
    <row r="70" spans="1:24" ht="60.75" customHeight="1" thickBot="1">
      <c r="A70" s="85" t="s">
        <v>161</v>
      </c>
      <c r="B70" s="86" t="s">
        <v>391</v>
      </c>
      <c r="C70" s="58"/>
      <c r="D70" s="85"/>
      <c r="E70" s="87">
        <v>5</v>
      </c>
      <c r="F70" s="85"/>
      <c r="G70" s="122">
        <f>C70/E70</f>
        <v>0</v>
      </c>
      <c r="H70" s="88">
        <v>15</v>
      </c>
      <c r="I70" s="88">
        <v>21</v>
      </c>
      <c r="J70" s="88">
        <v>10</v>
      </c>
      <c r="K70" s="88">
        <v>42</v>
      </c>
      <c r="L70" s="88">
        <v>16</v>
      </c>
      <c r="M70" s="88">
        <v>45</v>
      </c>
      <c r="N70" s="88">
        <f t="shared" si="0"/>
        <v>46</v>
      </c>
      <c r="O70" s="85"/>
      <c r="P70" s="89">
        <f t="shared" si="7"/>
        <v>13.416666666666666</v>
      </c>
      <c r="Q70" s="85"/>
      <c r="R70" s="89">
        <f t="shared" si="6"/>
        <v>0</v>
      </c>
      <c r="S70" s="85"/>
      <c r="T70" s="90" t="s">
        <v>396</v>
      </c>
      <c r="V70" s="2"/>
      <c r="X70" s="2"/>
    </row>
    <row r="71" spans="1:20" s="83" customFormat="1" ht="60.75" customHeight="1" thickBot="1">
      <c r="A71" s="24" t="s">
        <v>162</v>
      </c>
      <c r="B71" s="23" t="s">
        <v>163</v>
      </c>
      <c r="C71" s="58"/>
      <c r="D71" s="24"/>
      <c r="E71" s="87">
        <v>12</v>
      </c>
      <c r="F71" s="24"/>
      <c r="G71" s="128">
        <f>C71/E71</f>
        <v>0</v>
      </c>
      <c r="H71" s="88">
        <v>14</v>
      </c>
      <c r="I71" s="88">
        <v>14</v>
      </c>
      <c r="J71" s="88">
        <v>12</v>
      </c>
      <c r="K71" s="25">
        <v>42</v>
      </c>
      <c r="L71" s="25">
        <v>16</v>
      </c>
      <c r="M71" s="25">
        <v>45</v>
      </c>
      <c r="N71" s="25">
        <f t="shared" si="0"/>
        <v>46</v>
      </c>
      <c r="O71" s="24"/>
      <c r="P71" s="43">
        <f t="shared" si="7"/>
        <v>13.416666666666666</v>
      </c>
      <c r="Q71" s="24"/>
      <c r="R71" s="43">
        <f t="shared" si="6"/>
        <v>0</v>
      </c>
      <c r="S71" s="24"/>
      <c r="T71" s="90" t="s">
        <v>396</v>
      </c>
    </row>
    <row r="72" spans="1:24" ht="60.75" customHeight="1" thickBot="1">
      <c r="A72" s="24" t="s">
        <v>164</v>
      </c>
      <c r="B72" s="23" t="s">
        <v>360</v>
      </c>
      <c r="C72" s="58"/>
      <c r="D72" s="24"/>
      <c r="E72" s="42">
        <v>4</v>
      </c>
      <c r="F72" s="24"/>
      <c r="G72" s="128">
        <f>ROUNDUP(C72/E72,0)</f>
        <v>0</v>
      </c>
      <c r="H72" s="88"/>
      <c r="I72" s="88"/>
      <c r="J72" s="88"/>
      <c r="K72" s="25">
        <v>42</v>
      </c>
      <c r="L72" s="25">
        <v>16</v>
      </c>
      <c r="M72" s="25">
        <v>45</v>
      </c>
      <c r="N72" s="25">
        <f t="shared" si="0"/>
        <v>46</v>
      </c>
      <c r="O72" s="24"/>
      <c r="P72" s="43">
        <f t="shared" si="7"/>
        <v>13.416666666666666</v>
      </c>
      <c r="Q72" s="24"/>
      <c r="R72" s="43">
        <f t="shared" si="6"/>
        <v>0</v>
      </c>
      <c r="S72" s="24"/>
      <c r="T72" s="12" t="s">
        <v>362</v>
      </c>
      <c r="V72" s="2"/>
      <c r="X72" s="2"/>
    </row>
    <row r="73" spans="1:24" ht="60.75" customHeight="1" thickBot="1">
      <c r="A73" s="24" t="s">
        <v>165</v>
      </c>
      <c r="B73" s="23" t="s">
        <v>361</v>
      </c>
      <c r="C73" s="58"/>
      <c r="D73" s="24"/>
      <c r="E73" s="42">
        <v>4</v>
      </c>
      <c r="F73" s="24"/>
      <c r="G73" s="128">
        <f>ROUNDUP(C73/E73,0)</f>
        <v>0</v>
      </c>
      <c r="H73" s="88"/>
      <c r="I73" s="88"/>
      <c r="J73" s="88"/>
      <c r="K73" s="25">
        <v>42</v>
      </c>
      <c r="L73" s="25">
        <v>16</v>
      </c>
      <c r="M73" s="25">
        <v>62</v>
      </c>
      <c r="N73" s="25">
        <f t="shared" si="0"/>
        <v>46</v>
      </c>
      <c r="O73" s="24"/>
      <c r="P73" s="43">
        <f t="shared" si="7"/>
        <v>13.416666666666666</v>
      </c>
      <c r="Q73" s="24"/>
      <c r="R73" s="43">
        <f t="shared" si="6"/>
        <v>0</v>
      </c>
      <c r="S73" s="24"/>
      <c r="T73" s="12" t="s">
        <v>363</v>
      </c>
      <c r="V73" s="2"/>
      <c r="X73" s="2"/>
    </row>
    <row r="74" spans="1:24" ht="60.75" customHeight="1" thickBot="1">
      <c r="A74" s="24"/>
      <c r="B74" s="23" t="s">
        <v>365</v>
      </c>
      <c r="C74" s="58"/>
      <c r="D74" s="24"/>
      <c r="E74" s="42">
        <v>15</v>
      </c>
      <c r="F74" s="24"/>
      <c r="G74" s="122">
        <f>ROUNDUP(C74/E74,0)</f>
        <v>0</v>
      </c>
      <c r="H74" s="88">
        <v>21</v>
      </c>
      <c r="I74" s="88">
        <v>21</v>
      </c>
      <c r="J74" s="88">
        <v>5</v>
      </c>
      <c r="K74" s="25">
        <v>21</v>
      </c>
      <c r="L74" s="25">
        <v>21</v>
      </c>
      <c r="M74" s="25"/>
      <c r="N74" s="25">
        <f t="shared" si="0"/>
        <v>51</v>
      </c>
      <c r="O74" s="24"/>
      <c r="P74" s="43">
        <f t="shared" si="7"/>
        <v>7.4375</v>
      </c>
      <c r="Q74" s="24"/>
      <c r="R74" s="89">
        <f>G74*P74</f>
        <v>0</v>
      </c>
      <c r="S74" s="24"/>
      <c r="T74" s="12" t="s">
        <v>366</v>
      </c>
      <c r="V74" s="2"/>
      <c r="X74" s="2"/>
    </row>
    <row r="75" spans="1:24" ht="60.75" customHeight="1" thickBot="1">
      <c r="A75" s="85" t="s">
        <v>166</v>
      </c>
      <c r="B75" s="86" t="s">
        <v>167</v>
      </c>
      <c r="C75" s="58"/>
      <c r="D75" s="85"/>
      <c r="E75" s="87">
        <v>12</v>
      </c>
      <c r="F75" s="85"/>
      <c r="G75" s="122">
        <f>C75/E75</f>
        <v>0</v>
      </c>
      <c r="H75" s="88">
        <v>9</v>
      </c>
      <c r="I75" s="88">
        <v>10</v>
      </c>
      <c r="J75" s="88">
        <v>20</v>
      </c>
      <c r="K75" s="88">
        <v>72</v>
      </c>
      <c r="L75" s="88">
        <v>24</v>
      </c>
      <c r="M75" s="88">
        <v>60</v>
      </c>
      <c r="N75" s="88">
        <f aca="true" t="shared" si="8" ref="N75:N111">L75+30</f>
        <v>54</v>
      </c>
      <c r="O75" s="85"/>
      <c r="P75" s="89">
        <f t="shared" si="7"/>
        <v>27</v>
      </c>
      <c r="Q75" s="85"/>
      <c r="R75" s="89">
        <f t="shared" si="6"/>
        <v>0</v>
      </c>
      <c r="S75" s="85"/>
      <c r="T75" s="90" t="s">
        <v>392</v>
      </c>
      <c r="V75" s="2"/>
      <c r="X75" s="2"/>
    </row>
    <row r="76" spans="1:24" ht="60.75" customHeight="1" thickBot="1">
      <c r="A76" s="85" t="s">
        <v>168</v>
      </c>
      <c r="B76" s="86" t="s">
        <v>169</v>
      </c>
      <c r="C76" s="58"/>
      <c r="D76" s="85"/>
      <c r="E76" s="87">
        <v>12</v>
      </c>
      <c r="F76" s="85"/>
      <c r="G76" s="122">
        <f>C76/E76</f>
        <v>0</v>
      </c>
      <c r="H76" s="88">
        <v>7</v>
      </c>
      <c r="I76" s="88">
        <v>6</v>
      </c>
      <c r="J76" s="88">
        <v>31</v>
      </c>
      <c r="K76" s="88">
        <v>72</v>
      </c>
      <c r="L76" s="88">
        <v>24</v>
      </c>
      <c r="M76" s="88">
        <v>60</v>
      </c>
      <c r="N76" s="88">
        <f t="shared" si="8"/>
        <v>54</v>
      </c>
      <c r="O76" s="85"/>
      <c r="P76" s="89">
        <f t="shared" si="7"/>
        <v>27</v>
      </c>
      <c r="Q76" s="85"/>
      <c r="R76" s="89">
        <f t="shared" si="6"/>
        <v>0</v>
      </c>
      <c r="S76" s="85"/>
      <c r="T76" s="90" t="s">
        <v>392</v>
      </c>
      <c r="V76" s="2"/>
      <c r="X76" s="2"/>
    </row>
    <row r="77" spans="1:24" ht="60.75" customHeight="1" thickBot="1">
      <c r="A77" s="85" t="s">
        <v>170</v>
      </c>
      <c r="B77" s="86" t="s">
        <v>171</v>
      </c>
      <c r="C77" s="58"/>
      <c r="D77" s="85"/>
      <c r="E77" s="87">
        <v>30</v>
      </c>
      <c r="F77" s="85"/>
      <c r="G77" s="122">
        <f>C77/E77</f>
        <v>0</v>
      </c>
      <c r="H77" s="88">
        <v>6</v>
      </c>
      <c r="I77" s="88">
        <v>6</v>
      </c>
      <c r="J77" s="88">
        <v>10</v>
      </c>
      <c r="K77" s="88">
        <v>72</v>
      </c>
      <c r="L77" s="88">
        <v>24</v>
      </c>
      <c r="M77" s="88">
        <v>60</v>
      </c>
      <c r="N77" s="88">
        <f t="shared" si="8"/>
        <v>54</v>
      </c>
      <c r="O77" s="85"/>
      <c r="P77" s="89">
        <f t="shared" si="7"/>
        <v>27</v>
      </c>
      <c r="Q77" s="85"/>
      <c r="R77" s="89">
        <f t="shared" si="6"/>
        <v>0</v>
      </c>
      <c r="S77" s="85"/>
      <c r="T77" s="90" t="s">
        <v>392</v>
      </c>
      <c r="V77" s="2"/>
      <c r="X77" s="2"/>
    </row>
    <row r="78" spans="1:22" s="83" customFormat="1" ht="60.75" customHeight="1" thickBot="1">
      <c r="A78" s="24" t="s">
        <v>172</v>
      </c>
      <c r="B78" s="23" t="s">
        <v>173</v>
      </c>
      <c r="C78" s="58"/>
      <c r="D78" s="24"/>
      <c r="E78" s="42">
        <v>3</v>
      </c>
      <c r="F78" s="24"/>
      <c r="G78" s="128">
        <f>ROUNDUP(C78/E78,0)</f>
        <v>0</v>
      </c>
      <c r="H78" s="88"/>
      <c r="I78" s="88"/>
      <c r="J78" s="88"/>
      <c r="K78" s="25">
        <v>72</v>
      </c>
      <c r="L78" s="25">
        <v>36</v>
      </c>
      <c r="M78" s="25">
        <v>24</v>
      </c>
      <c r="N78" s="25">
        <f t="shared" si="8"/>
        <v>66</v>
      </c>
      <c r="O78" s="24"/>
      <c r="P78" s="43">
        <f t="shared" si="7"/>
        <v>33</v>
      </c>
      <c r="Q78" s="24"/>
      <c r="R78" s="43">
        <f t="shared" si="6"/>
        <v>0</v>
      </c>
      <c r="S78" s="24"/>
      <c r="T78" s="12" t="s">
        <v>28</v>
      </c>
      <c r="V78" s="93"/>
    </row>
    <row r="79" spans="1:24" ht="72.75" customHeight="1" thickBot="1">
      <c r="A79" s="24" t="s">
        <v>174</v>
      </c>
      <c r="B79" s="23" t="s">
        <v>175</v>
      </c>
      <c r="C79" s="58"/>
      <c r="D79" s="24"/>
      <c r="E79" s="42">
        <v>12</v>
      </c>
      <c r="F79" s="24"/>
      <c r="G79" s="128">
        <f aca="true" t="shared" si="9" ref="G79:G85">C79/E79</f>
        <v>0</v>
      </c>
      <c r="H79" s="88"/>
      <c r="I79" s="88"/>
      <c r="J79" s="88"/>
      <c r="K79" s="25">
        <v>72</v>
      </c>
      <c r="L79" s="25">
        <v>24</v>
      </c>
      <c r="M79" s="25">
        <v>60</v>
      </c>
      <c r="N79" s="25">
        <f t="shared" si="8"/>
        <v>54</v>
      </c>
      <c r="O79" s="24"/>
      <c r="P79" s="43">
        <f t="shared" si="7"/>
        <v>27</v>
      </c>
      <c r="Q79" s="24"/>
      <c r="R79" s="43">
        <f t="shared" si="6"/>
        <v>0</v>
      </c>
      <c r="S79" s="24"/>
      <c r="T79" s="12" t="s">
        <v>17</v>
      </c>
      <c r="V79" s="2"/>
      <c r="W79" s="22"/>
      <c r="X79" s="2"/>
    </row>
    <row r="80" spans="1:24" ht="60.75" customHeight="1" thickBot="1">
      <c r="A80" s="85" t="s">
        <v>176</v>
      </c>
      <c r="B80" s="86" t="s">
        <v>297</v>
      </c>
      <c r="C80" s="58"/>
      <c r="D80" s="85"/>
      <c r="E80" s="87">
        <v>56</v>
      </c>
      <c r="F80" s="85"/>
      <c r="G80" s="122">
        <f t="shared" si="9"/>
        <v>0</v>
      </c>
      <c r="H80" s="88">
        <v>13</v>
      </c>
      <c r="I80" s="88">
        <v>8</v>
      </c>
      <c r="J80" s="88">
        <v>5</v>
      </c>
      <c r="K80" s="88">
        <v>42</v>
      </c>
      <c r="L80" s="88">
        <v>16</v>
      </c>
      <c r="M80" s="88">
        <v>90</v>
      </c>
      <c r="N80" s="88">
        <f t="shared" si="8"/>
        <v>46</v>
      </c>
      <c r="O80" s="85"/>
      <c r="P80" s="89">
        <f t="shared" si="7"/>
        <v>13.416666666666666</v>
      </c>
      <c r="Q80" s="85"/>
      <c r="R80" s="89">
        <f t="shared" si="6"/>
        <v>0</v>
      </c>
      <c r="S80" s="85"/>
      <c r="T80" s="90" t="s">
        <v>396</v>
      </c>
      <c r="V80" s="2"/>
      <c r="X80" s="2"/>
    </row>
    <row r="81" spans="1:20" s="83" customFormat="1" ht="60.75" customHeight="1" thickBot="1">
      <c r="A81" s="85" t="s">
        <v>177</v>
      </c>
      <c r="B81" s="86" t="s">
        <v>279</v>
      </c>
      <c r="C81" s="58"/>
      <c r="D81" s="85"/>
      <c r="E81" s="87">
        <v>80</v>
      </c>
      <c r="F81" s="85"/>
      <c r="G81" s="122">
        <f t="shared" si="9"/>
        <v>0</v>
      </c>
      <c r="H81" s="88">
        <v>8</v>
      </c>
      <c r="I81" s="88">
        <v>4</v>
      </c>
      <c r="J81" s="88">
        <v>12</v>
      </c>
      <c r="K81" s="88">
        <v>42</v>
      </c>
      <c r="L81" s="88">
        <v>16</v>
      </c>
      <c r="M81" s="88">
        <v>90</v>
      </c>
      <c r="N81" s="88">
        <f t="shared" si="8"/>
        <v>46</v>
      </c>
      <c r="O81" s="85"/>
      <c r="P81" s="89">
        <f t="shared" si="7"/>
        <v>13.416666666666666</v>
      </c>
      <c r="Q81" s="85"/>
      <c r="R81" s="89">
        <f t="shared" si="6"/>
        <v>0</v>
      </c>
      <c r="S81" s="85"/>
      <c r="T81" s="90" t="s">
        <v>396</v>
      </c>
    </row>
    <row r="82" spans="1:24" ht="60.75" customHeight="1" thickBot="1">
      <c r="A82" s="85" t="s">
        <v>178</v>
      </c>
      <c r="B82" s="86" t="s">
        <v>181</v>
      </c>
      <c r="C82" s="58"/>
      <c r="D82" s="85"/>
      <c r="E82" s="87">
        <v>36</v>
      </c>
      <c r="F82" s="85"/>
      <c r="G82" s="122">
        <f t="shared" si="9"/>
        <v>0</v>
      </c>
      <c r="H82" s="88">
        <v>5</v>
      </c>
      <c r="I82" s="88">
        <v>5</v>
      </c>
      <c r="J82" s="88">
        <v>12</v>
      </c>
      <c r="K82" s="88">
        <v>42</v>
      </c>
      <c r="L82" s="88">
        <v>16</v>
      </c>
      <c r="M82" s="88">
        <v>90</v>
      </c>
      <c r="N82" s="88">
        <f t="shared" si="8"/>
        <v>46</v>
      </c>
      <c r="O82" s="85"/>
      <c r="P82" s="89">
        <f t="shared" si="7"/>
        <v>13.416666666666666</v>
      </c>
      <c r="Q82" s="85"/>
      <c r="R82" s="89">
        <f t="shared" si="6"/>
        <v>0</v>
      </c>
      <c r="S82" s="85"/>
      <c r="T82" s="90" t="s">
        <v>396</v>
      </c>
      <c r="V82" s="2"/>
      <c r="X82" s="2"/>
    </row>
    <row r="83" spans="1:24" ht="60.75" customHeight="1" thickBot="1">
      <c r="A83" s="85" t="s">
        <v>179</v>
      </c>
      <c r="B83" s="86" t="s">
        <v>180</v>
      </c>
      <c r="C83" s="58"/>
      <c r="D83" s="85"/>
      <c r="E83" s="87">
        <v>12</v>
      </c>
      <c r="F83" s="85"/>
      <c r="G83" s="122">
        <f t="shared" si="9"/>
        <v>0</v>
      </c>
      <c r="H83" s="88">
        <v>9</v>
      </c>
      <c r="I83" s="88">
        <v>19</v>
      </c>
      <c r="J83" s="88">
        <v>12</v>
      </c>
      <c r="K83" s="88">
        <v>42</v>
      </c>
      <c r="L83" s="88">
        <v>16</v>
      </c>
      <c r="M83" s="88">
        <v>90</v>
      </c>
      <c r="N83" s="88">
        <f t="shared" si="8"/>
        <v>46</v>
      </c>
      <c r="O83" s="85"/>
      <c r="P83" s="89">
        <f t="shared" si="7"/>
        <v>13.416666666666666</v>
      </c>
      <c r="Q83" s="85"/>
      <c r="R83" s="89">
        <f t="shared" si="6"/>
        <v>0</v>
      </c>
      <c r="S83" s="85"/>
      <c r="T83" s="90" t="s">
        <v>396</v>
      </c>
      <c r="V83" s="2"/>
      <c r="X83" s="2"/>
    </row>
    <row r="84" spans="1:24" ht="60.75" customHeight="1" thickBot="1">
      <c r="A84" s="85" t="s">
        <v>182</v>
      </c>
      <c r="B84" s="86" t="s">
        <v>298</v>
      </c>
      <c r="C84" s="58"/>
      <c r="D84" s="85"/>
      <c r="E84" s="87">
        <v>64</v>
      </c>
      <c r="F84" s="85"/>
      <c r="G84" s="122">
        <f t="shared" si="9"/>
        <v>0</v>
      </c>
      <c r="H84" s="88">
        <v>7</v>
      </c>
      <c r="I84" s="88">
        <v>4</v>
      </c>
      <c r="J84" s="88">
        <v>11</v>
      </c>
      <c r="K84" s="88">
        <v>42</v>
      </c>
      <c r="L84" s="88">
        <v>16</v>
      </c>
      <c r="M84" s="88">
        <v>90</v>
      </c>
      <c r="N84" s="88">
        <f t="shared" si="8"/>
        <v>46</v>
      </c>
      <c r="O84" s="85"/>
      <c r="P84" s="89">
        <f t="shared" si="7"/>
        <v>13.416666666666666</v>
      </c>
      <c r="Q84" s="85"/>
      <c r="R84" s="89">
        <f t="shared" si="6"/>
        <v>0</v>
      </c>
      <c r="S84" s="85"/>
      <c r="T84" s="90" t="s">
        <v>396</v>
      </c>
      <c r="V84" s="2"/>
      <c r="X84" s="2"/>
    </row>
    <row r="85" spans="1:24" ht="60.75" customHeight="1" thickBot="1">
      <c r="A85" s="85" t="s">
        <v>183</v>
      </c>
      <c r="B85" s="86" t="s">
        <v>299</v>
      </c>
      <c r="C85" s="58"/>
      <c r="D85" s="85"/>
      <c r="E85" s="87">
        <v>64</v>
      </c>
      <c r="F85" s="85"/>
      <c r="G85" s="122">
        <f t="shared" si="9"/>
        <v>0</v>
      </c>
      <c r="H85" s="88">
        <v>7</v>
      </c>
      <c r="I85" s="88">
        <v>4</v>
      </c>
      <c r="J85" s="88">
        <v>11</v>
      </c>
      <c r="K85" s="88">
        <v>42</v>
      </c>
      <c r="L85" s="88">
        <v>16</v>
      </c>
      <c r="M85" s="88">
        <v>90</v>
      </c>
      <c r="N85" s="88">
        <f t="shared" si="8"/>
        <v>46</v>
      </c>
      <c r="O85" s="85"/>
      <c r="P85" s="89">
        <f t="shared" si="7"/>
        <v>13.416666666666666</v>
      </c>
      <c r="Q85" s="85"/>
      <c r="R85" s="89">
        <f t="shared" si="6"/>
        <v>0</v>
      </c>
      <c r="S85" s="85"/>
      <c r="T85" s="90" t="s">
        <v>396</v>
      </c>
      <c r="V85" s="2"/>
      <c r="X85" s="2"/>
    </row>
    <row r="86" spans="1:24" ht="60.75" customHeight="1" thickBot="1">
      <c r="A86" s="24" t="s">
        <v>184</v>
      </c>
      <c r="B86" s="23" t="s">
        <v>185</v>
      </c>
      <c r="C86" s="58"/>
      <c r="D86" s="24"/>
      <c r="E86" s="42" t="s">
        <v>86</v>
      </c>
      <c r="F86" s="24"/>
      <c r="G86" s="128" t="s">
        <v>85</v>
      </c>
      <c r="H86" s="88"/>
      <c r="I86" s="88"/>
      <c r="J86" s="88"/>
      <c r="K86" s="25"/>
      <c r="L86" s="25"/>
      <c r="M86" s="25"/>
      <c r="N86" s="25"/>
      <c r="O86" s="24"/>
      <c r="P86" s="43" t="s">
        <v>85</v>
      </c>
      <c r="Q86" s="24"/>
      <c r="R86" s="43" t="s">
        <v>85</v>
      </c>
      <c r="S86" s="24"/>
      <c r="T86" s="12" t="s">
        <v>327</v>
      </c>
      <c r="V86" s="2"/>
      <c r="X86" s="2"/>
    </row>
    <row r="87" spans="1:20" s="83" customFormat="1" ht="60.75" customHeight="1" thickBot="1">
      <c r="A87" s="85" t="s">
        <v>40</v>
      </c>
      <c r="B87" s="86" t="s">
        <v>244</v>
      </c>
      <c r="C87" s="58"/>
      <c r="D87" s="85"/>
      <c r="E87" s="87">
        <v>4</v>
      </c>
      <c r="F87" s="85"/>
      <c r="G87" s="122">
        <f>ROUNDUP(C87/E87,0)</f>
        <v>0</v>
      </c>
      <c r="H87" s="88">
        <v>21</v>
      </c>
      <c r="I87" s="88">
        <v>9</v>
      </c>
      <c r="J87" s="88">
        <v>11</v>
      </c>
      <c r="K87" s="88">
        <v>21</v>
      </c>
      <c r="L87" s="88">
        <v>9</v>
      </c>
      <c r="M87" s="88">
        <v>11</v>
      </c>
      <c r="N87" s="88">
        <f t="shared" si="8"/>
        <v>39</v>
      </c>
      <c r="O87" s="85"/>
      <c r="P87" s="43">
        <f t="shared" si="7"/>
        <v>5.6875</v>
      </c>
      <c r="Q87" s="85"/>
      <c r="R87" s="89">
        <f>G87*P87</f>
        <v>0</v>
      </c>
      <c r="S87" s="85"/>
      <c r="T87" s="90" t="s">
        <v>41</v>
      </c>
    </row>
    <row r="88" spans="1:20" s="91" customFormat="1" ht="60.75" customHeight="1" thickBot="1">
      <c r="A88" s="24" t="s">
        <v>186</v>
      </c>
      <c r="B88" s="23" t="s">
        <v>187</v>
      </c>
      <c r="C88" s="58"/>
      <c r="D88" s="24"/>
      <c r="E88" s="42" t="s">
        <v>86</v>
      </c>
      <c r="F88" s="24"/>
      <c r="G88" s="127" t="s">
        <v>85</v>
      </c>
      <c r="H88" s="88"/>
      <c r="I88" s="88"/>
      <c r="J88" s="88"/>
      <c r="K88" s="25"/>
      <c r="L88" s="25"/>
      <c r="M88" s="25"/>
      <c r="N88" s="25">
        <f t="shared" si="8"/>
        <v>30</v>
      </c>
      <c r="O88" s="24"/>
      <c r="P88" s="43" t="s">
        <v>85</v>
      </c>
      <c r="Q88" s="24"/>
      <c r="R88" s="43" t="s">
        <v>85</v>
      </c>
      <c r="S88" s="24"/>
      <c r="T88" s="12" t="s">
        <v>18</v>
      </c>
    </row>
    <row r="89" spans="1:20" s="83" customFormat="1" ht="60.75" customHeight="1" thickBot="1">
      <c r="A89" s="24" t="s">
        <v>325</v>
      </c>
      <c r="B89" s="23" t="s">
        <v>368</v>
      </c>
      <c r="C89" s="58"/>
      <c r="D89" s="24"/>
      <c r="E89" s="42" t="s">
        <v>86</v>
      </c>
      <c r="F89" s="24"/>
      <c r="G89" s="127" t="s">
        <v>85</v>
      </c>
      <c r="H89" s="88"/>
      <c r="I89" s="88"/>
      <c r="J89" s="88"/>
      <c r="K89" s="25"/>
      <c r="L89" s="25"/>
      <c r="M89" s="25"/>
      <c r="N89" s="25">
        <f t="shared" si="8"/>
        <v>30</v>
      </c>
      <c r="O89" s="24"/>
      <c r="P89" s="43" t="s">
        <v>85</v>
      </c>
      <c r="Q89" s="24"/>
      <c r="R89" s="43" t="s">
        <v>85</v>
      </c>
      <c r="S89" s="24"/>
      <c r="T89" s="12" t="s">
        <v>18</v>
      </c>
    </row>
    <row r="90" spans="1:24" ht="60.75" customHeight="1" thickBot="1">
      <c r="A90" s="24" t="s">
        <v>188</v>
      </c>
      <c r="B90" s="23" t="s">
        <v>42</v>
      </c>
      <c r="C90" s="58"/>
      <c r="D90" s="24"/>
      <c r="E90" s="42" t="s">
        <v>87</v>
      </c>
      <c r="F90" s="24"/>
      <c r="G90" s="127" t="s">
        <v>85</v>
      </c>
      <c r="H90" s="88"/>
      <c r="I90" s="88"/>
      <c r="J90" s="88"/>
      <c r="K90" s="25"/>
      <c r="L90" s="25"/>
      <c r="M90" s="25"/>
      <c r="N90" s="25">
        <f t="shared" si="8"/>
        <v>30</v>
      </c>
      <c r="O90" s="24"/>
      <c r="P90" s="43" t="s">
        <v>85</v>
      </c>
      <c r="Q90" s="24"/>
      <c r="R90" s="43" t="s">
        <v>85</v>
      </c>
      <c r="S90" s="24"/>
      <c r="T90" s="12" t="s">
        <v>54</v>
      </c>
      <c r="V90" s="2"/>
      <c r="X90" s="2"/>
    </row>
    <row r="91" spans="1:20" s="9" customFormat="1" ht="60.75" customHeight="1" thickBot="1">
      <c r="A91" s="85" t="s">
        <v>43</v>
      </c>
      <c r="B91" s="86" t="s">
        <v>387</v>
      </c>
      <c r="C91" s="58"/>
      <c r="D91" s="85"/>
      <c r="E91" s="87">
        <v>1</v>
      </c>
      <c r="F91" s="85"/>
      <c r="G91" s="122">
        <f>C91/E91</f>
        <v>0</v>
      </c>
      <c r="H91" s="88"/>
      <c r="I91" s="88"/>
      <c r="J91" s="88"/>
      <c r="K91" s="88">
        <v>60</v>
      </c>
      <c r="L91" s="88">
        <v>24</v>
      </c>
      <c r="M91" s="88">
        <v>18</v>
      </c>
      <c r="N91" s="88">
        <f t="shared" si="8"/>
        <v>54</v>
      </c>
      <c r="O91" s="85"/>
      <c r="P91" s="89">
        <f aca="true" t="shared" si="10" ref="P91:P97">K91*N91/144</f>
        <v>22.5</v>
      </c>
      <c r="Q91" s="85"/>
      <c r="R91" s="89">
        <f>G91*P91</f>
        <v>0</v>
      </c>
      <c r="S91" s="85"/>
      <c r="T91" s="90" t="s">
        <v>385</v>
      </c>
    </row>
    <row r="92" spans="1:24" ht="60.75" customHeight="1" thickBot="1">
      <c r="A92" s="24" t="s">
        <v>189</v>
      </c>
      <c r="B92" s="23" t="s">
        <v>190</v>
      </c>
      <c r="C92" s="58"/>
      <c r="D92" s="24"/>
      <c r="E92" s="42">
        <v>170</v>
      </c>
      <c r="F92" s="24"/>
      <c r="G92" s="128">
        <f>C92/E92</f>
        <v>0</v>
      </c>
      <c r="H92" s="88">
        <v>6</v>
      </c>
      <c r="I92" s="88">
        <v>7</v>
      </c>
      <c r="J92" s="88">
        <v>2</v>
      </c>
      <c r="K92" s="88">
        <v>42</v>
      </c>
      <c r="L92" s="88">
        <v>16</v>
      </c>
      <c r="M92" s="88">
        <v>90</v>
      </c>
      <c r="N92" s="88">
        <f>L92+30</f>
        <v>46</v>
      </c>
      <c r="O92" s="85"/>
      <c r="P92" s="89">
        <f t="shared" si="10"/>
        <v>13.416666666666666</v>
      </c>
      <c r="Q92" s="85"/>
      <c r="R92" s="89">
        <f>G92*P92</f>
        <v>0</v>
      </c>
      <c r="S92" s="24"/>
      <c r="T92" s="90" t="s">
        <v>396</v>
      </c>
      <c r="V92" s="2"/>
      <c r="X92" s="2"/>
    </row>
    <row r="93" spans="1:20" s="83" customFormat="1" ht="60.75" customHeight="1" thickBot="1">
      <c r="A93" s="24" t="s">
        <v>191</v>
      </c>
      <c r="B93" s="23" t="s">
        <v>192</v>
      </c>
      <c r="C93" s="58"/>
      <c r="D93" s="24"/>
      <c r="E93" s="42">
        <v>20</v>
      </c>
      <c r="F93" s="24"/>
      <c r="G93" s="128">
        <f aca="true" t="shared" si="11" ref="G93:G101">ROUNDUP(C93/E93,0)</f>
        <v>0</v>
      </c>
      <c r="H93" s="88"/>
      <c r="I93" s="88"/>
      <c r="J93" s="88"/>
      <c r="K93" s="25">
        <v>42</v>
      </c>
      <c r="L93" s="25">
        <v>16</v>
      </c>
      <c r="M93" s="25">
        <v>45</v>
      </c>
      <c r="N93" s="25">
        <f t="shared" si="8"/>
        <v>46</v>
      </c>
      <c r="O93" s="24"/>
      <c r="P93" s="43">
        <f t="shared" si="10"/>
        <v>13.416666666666666</v>
      </c>
      <c r="Q93" s="24"/>
      <c r="R93" s="43">
        <f t="shared" si="6"/>
        <v>0</v>
      </c>
      <c r="S93" s="24"/>
      <c r="T93" s="12" t="s">
        <v>14</v>
      </c>
    </row>
    <row r="94" spans="1:20" s="83" customFormat="1" ht="60.75" customHeight="1" thickBot="1">
      <c r="A94" s="24" t="s">
        <v>377</v>
      </c>
      <c r="B94" s="23" t="s">
        <v>378</v>
      </c>
      <c r="C94" s="58"/>
      <c r="D94" s="24"/>
      <c r="E94" s="42">
        <v>20</v>
      </c>
      <c r="F94" s="24"/>
      <c r="G94" s="128">
        <f t="shared" si="11"/>
        <v>0</v>
      </c>
      <c r="H94" s="88"/>
      <c r="I94" s="88"/>
      <c r="J94" s="88"/>
      <c r="K94" s="25">
        <v>42</v>
      </c>
      <c r="L94" s="25">
        <v>16</v>
      </c>
      <c r="M94" s="25">
        <v>45</v>
      </c>
      <c r="N94" s="25">
        <f>L94+30</f>
        <v>46</v>
      </c>
      <c r="O94" s="24"/>
      <c r="P94" s="43">
        <f t="shared" si="10"/>
        <v>13.416666666666666</v>
      </c>
      <c r="Q94" s="24"/>
      <c r="R94" s="43">
        <f>G94*P94</f>
        <v>0</v>
      </c>
      <c r="S94" s="24"/>
      <c r="T94" s="12" t="s">
        <v>14</v>
      </c>
    </row>
    <row r="95" spans="1:24" ht="60.75" customHeight="1" thickBot="1">
      <c r="A95" s="85" t="s">
        <v>44</v>
      </c>
      <c r="B95" s="86" t="s">
        <v>45</v>
      </c>
      <c r="C95" s="58"/>
      <c r="D95" s="85"/>
      <c r="E95" s="87">
        <v>20</v>
      </c>
      <c r="F95" s="85"/>
      <c r="G95" s="122">
        <f t="shared" si="11"/>
        <v>0</v>
      </c>
      <c r="H95" s="88"/>
      <c r="I95" s="88"/>
      <c r="J95" s="88"/>
      <c r="K95" s="88">
        <v>42</v>
      </c>
      <c r="L95" s="88">
        <v>16</v>
      </c>
      <c r="M95" s="88">
        <v>45</v>
      </c>
      <c r="N95" s="88">
        <f t="shared" si="8"/>
        <v>46</v>
      </c>
      <c r="O95" s="85"/>
      <c r="P95" s="89">
        <f t="shared" si="10"/>
        <v>13.416666666666666</v>
      </c>
      <c r="Q95" s="85"/>
      <c r="R95" s="89">
        <f t="shared" si="6"/>
        <v>0</v>
      </c>
      <c r="S95" s="85"/>
      <c r="T95" s="90" t="s">
        <v>14</v>
      </c>
      <c r="V95" s="2"/>
      <c r="X95" s="2"/>
    </row>
    <row r="96" spans="1:24" ht="60.75" customHeight="1" thickBot="1">
      <c r="A96" s="24" t="s">
        <v>193</v>
      </c>
      <c r="B96" s="23" t="s">
        <v>194</v>
      </c>
      <c r="C96" s="58"/>
      <c r="D96" s="24"/>
      <c r="E96" s="42">
        <v>16</v>
      </c>
      <c r="F96" s="24"/>
      <c r="G96" s="128">
        <f t="shared" si="11"/>
        <v>0</v>
      </c>
      <c r="H96" s="88"/>
      <c r="I96" s="88"/>
      <c r="J96" s="88"/>
      <c r="K96" s="25">
        <v>72</v>
      </c>
      <c r="L96" s="25">
        <v>12</v>
      </c>
      <c r="M96" s="25">
        <v>42</v>
      </c>
      <c r="N96" s="25">
        <f t="shared" si="8"/>
        <v>42</v>
      </c>
      <c r="O96" s="24"/>
      <c r="P96" s="43">
        <f t="shared" si="10"/>
        <v>21</v>
      </c>
      <c r="Q96" s="24"/>
      <c r="R96" s="43">
        <f t="shared" si="6"/>
        <v>0</v>
      </c>
      <c r="S96" s="24"/>
      <c r="T96" s="90" t="s">
        <v>23</v>
      </c>
      <c r="V96" s="2"/>
      <c r="X96" s="2"/>
    </row>
    <row r="97" spans="1:24" ht="60.75" customHeight="1" thickBot="1">
      <c r="A97" s="24" t="s">
        <v>195</v>
      </c>
      <c r="B97" s="23" t="s">
        <v>196</v>
      </c>
      <c r="C97" s="58"/>
      <c r="D97" s="24"/>
      <c r="E97" s="42">
        <v>5</v>
      </c>
      <c r="F97" s="24"/>
      <c r="G97" s="128">
        <f t="shared" si="11"/>
        <v>0</v>
      </c>
      <c r="H97" s="88"/>
      <c r="I97" s="88"/>
      <c r="J97" s="88"/>
      <c r="K97" s="25">
        <v>64</v>
      </c>
      <c r="L97" s="25">
        <v>26</v>
      </c>
      <c r="M97" s="25">
        <v>42</v>
      </c>
      <c r="N97" s="25">
        <f t="shared" si="8"/>
        <v>56</v>
      </c>
      <c r="O97" s="24"/>
      <c r="P97" s="43">
        <f t="shared" si="10"/>
        <v>24.88888888888889</v>
      </c>
      <c r="Q97" s="24"/>
      <c r="R97" s="43">
        <f t="shared" si="6"/>
        <v>0</v>
      </c>
      <c r="S97" s="24"/>
      <c r="T97" s="12" t="s">
        <v>21</v>
      </c>
      <c r="V97" s="2"/>
      <c r="X97" s="2"/>
    </row>
    <row r="98" spans="1:24" ht="60.75" customHeight="1" hidden="1" thickBot="1">
      <c r="A98" s="85" t="s">
        <v>46</v>
      </c>
      <c r="B98" s="86" t="s">
        <v>245</v>
      </c>
      <c r="C98" s="58"/>
      <c r="D98" s="85"/>
      <c r="E98" s="87">
        <v>1</v>
      </c>
      <c r="F98" s="85"/>
      <c r="G98" s="122">
        <f t="shared" si="11"/>
        <v>0</v>
      </c>
      <c r="H98" s="120"/>
      <c r="I98" s="120"/>
      <c r="J98" s="120"/>
      <c r="K98" s="88"/>
      <c r="L98" s="88"/>
      <c r="M98" s="88"/>
      <c r="N98" s="88">
        <f t="shared" si="8"/>
        <v>30</v>
      </c>
      <c r="O98" s="85"/>
      <c r="P98" s="89">
        <v>18</v>
      </c>
      <c r="Q98" s="85"/>
      <c r="R98" s="89">
        <f t="shared" si="6"/>
        <v>0</v>
      </c>
      <c r="S98" s="85"/>
      <c r="T98" s="90" t="s">
        <v>97</v>
      </c>
      <c r="V98" s="2"/>
      <c r="X98" s="2"/>
    </row>
    <row r="99" spans="1:24" ht="60.75" customHeight="1" thickBot="1">
      <c r="A99" s="85" t="s">
        <v>197</v>
      </c>
      <c r="B99" s="86" t="s">
        <v>286</v>
      </c>
      <c r="C99" s="58"/>
      <c r="D99" s="85"/>
      <c r="E99" s="87" t="s">
        <v>86</v>
      </c>
      <c r="F99" s="85"/>
      <c r="G99" s="122" t="s">
        <v>85</v>
      </c>
      <c r="H99" s="88">
        <v>13</v>
      </c>
      <c r="I99" s="88">
        <v>3</v>
      </c>
      <c r="J99" s="88">
        <v>6</v>
      </c>
      <c r="K99" s="88">
        <v>42</v>
      </c>
      <c r="L99" s="88">
        <v>16</v>
      </c>
      <c r="M99" s="88">
        <v>45</v>
      </c>
      <c r="N99" s="88"/>
      <c r="O99" s="85"/>
      <c r="P99" s="89"/>
      <c r="Q99" s="85"/>
      <c r="R99" s="89"/>
      <c r="S99" s="85"/>
      <c r="T99" s="90" t="s">
        <v>329</v>
      </c>
      <c r="V99" s="2"/>
      <c r="X99" s="2"/>
    </row>
    <row r="100" spans="1:24" ht="60.75" customHeight="1" thickBot="1">
      <c r="A100" s="85" t="s">
        <v>47</v>
      </c>
      <c r="B100" s="86" t="s">
        <v>300</v>
      </c>
      <c r="C100" s="58"/>
      <c r="D100" s="85"/>
      <c r="E100" s="87">
        <v>20</v>
      </c>
      <c r="F100" s="85"/>
      <c r="G100" s="122">
        <f>ROUNDUP(C100/E100,0)</f>
        <v>0</v>
      </c>
      <c r="H100" s="88"/>
      <c r="I100" s="88"/>
      <c r="J100" s="88"/>
      <c r="K100" s="25">
        <v>42</v>
      </c>
      <c r="L100" s="25">
        <v>16</v>
      </c>
      <c r="M100" s="25">
        <v>45</v>
      </c>
      <c r="N100" s="88">
        <f>L100+30</f>
        <v>46</v>
      </c>
      <c r="O100" s="85"/>
      <c r="P100" s="89">
        <f>K100*N100/144</f>
        <v>13.416666666666666</v>
      </c>
      <c r="Q100" s="85"/>
      <c r="R100" s="89">
        <f>G100*P100</f>
        <v>0</v>
      </c>
      <c r="S100" s="85"/>
      <c r="T100" s="90" t="s">
        <v>14</v>
      </c>
      <c r="V100" s="2"/>
      <c r="X100" s="2"/>
    </row>
    <row r="101" spans="1:24" ht="60.75" customHeight="1" thickBot="1">
      <c r="A101" s="24" t="s">
        <v>198</v>
      </c>
      <c r="B101" s="23" t="s">
        <v>301</v>
      </c>
      <c r="C101" s="58"/>
      <c r="D101" s="24"/>
      <c r="E101" s="42">
        <v>20</v>
      </c>
      <c r="F101" s="24"/>
      <c r="G101" s="128">
        <f t="shared" si="11"/>
        <v>0</v>
      </c>
      <c r="H101" s="88"/>
      <c r="I101" s="88"/>
      <c r="J101" s="88"/>
      <c r="K101" s="25">
        <v>42</v>
      </c>
      <c r="L101" s="25">
        <v>16</v>
      </c>
      <c r="M101" s="25">
        <v>45</v>
      </c>
      <c r="N101" s="25">
        <f t="shared" si="8"/>
        <v>46</v>
      </c>
      <c r="O101" s="24"/>
      <c r="P101" s="43">
        <f>K101*N101/144</f>
        <v>13.416666666666666</v>
      </c>
      <c r="Q101" s="24"/>
      <c r="R101" s="43">
        <f t="shared" si="6"/>
        <v>0</v>
      </c>
      <c r="S101" s="24"/>
      <c r="T101" s="12" t="s">
        <v>14</v>
      </c>
      <c r="V101" s="2"/>
      <c r="X101" s="2"/>
    </row>
    <row r="102" spans="1:24" ht="60.75" customHeight="1" thickBot="1">
      <c r="A102" s="24" t="s">
        <v>288</v>
      </c>
      <c r="B102" s="23" t="s">
        <v>367</v>
      </c>
      <c r="C102" s="58"/>
      <c r="D102" s="24"/>
      <c r="E102" s="42">
        <v>20</v>
      </c>
      <c r="F102" s="24"/>
      <c r="G102" s="128">
        <f>ROUNDUP(C102/E102,0)</f>
        <v>0</v>
      </c>
      <c r="H102" s="88"/>
      <c r="I102" s="88"/>
      <c r="J102" s="88"/>
      <c r="K102" s="25">
        <v>42</v>
      </c>
      <c r="L102" s="25">
        <v>16</v>
      </c>
      <c r="M102" s="25">
        <v>45</v>
      </c>
      <c r="N102" s="25">
        <f>L102+30</f>
        <v>46</v>
      </c>
      <c r="O102" s="24"/>
      <c r="P102" s="43">
        <f>K102*N102/144</f>
        <v>13.416666666666666</v>
      </c>
      <c r="Q102" s="24"/>
      <c r="R102" s="43">
        <f>G102*P102</f>
        <v>0</v>
      </c>
      <c r="S102" s="24"/>
      <c r="T102" s="12" t="s">
        <v>14</v>
      </c>
      <c r="V102" s="2"/>
      <c r="X102" s="2"/>
    </row>
    <row r="103" spans="1:24" ht="60.75" customHeight="1" thickBot="1">
      <c r="A103" s="85" t="s">
        <v>266</v>
      </c>
      <c r="B103" s="86" t="s">
        <v>267</v>
      </c>
      <c r="C103" s="58"/>
      <c r="D103" s="85"/>
      <c r="E103" s="87">
        <v>40</v>
      </c>
      <c r="F103" s="85"/>
      <c r="G103" s="122">
        <f>C103/E103</f>
        <v>0</v>
      </c>
      <c r="H103" s="88">
        <v>7</v>
      </c>
      <c r="I103" s="88">
        <v>7</v>
      </c>
      <c r="J103" s="88">
        <v>6</v>
      </c>
      <c r="K103" s="88">
        <v>42</v>
      </c>
      <c r="L103" s="88">
        <v>16</v>
      </c>
      <c r="M103" s="88">
        <v>90</v>
      </c>
      <c r="N103" s="88">
        <f t="shared" si="8"/>
        <v>46</v>
      </c>
      <c r="O103" s="85"/>
      <c r="P103" s="89">
        <f>K103*N103/144</f>
        <v>13.416666666666666</v>
      </c>
      <c r="Q103" s="85"/>
      <c r="R103" s="89">
        <f t="shared" si="6"/>
        <v>0</v>
      </c>
      <c r="S103" s="85"/>
      <c r="T103" s="90" t="s">
        <v>396</v>
      </c>
      <c r="V103" s="2"/>
      <c r="X103" s="2"/>
    </row>
    <row r="104" spans="1:24" ht="60.75" customHeight="1" thickBot="1">
      <c r="A104" s="85" t="s">
        <v>199</v>
      </c>
      <c r="B104" s="86" t="s">
        <v>200</v>
      </c>
      <c r="C104" s="58"/>
      <c r="D104" s="85"/>
      <c r="E104" s="87" t="s">
        <v>87</v>
      </c>
      <c r="F104" s="85"/>
      <c r="G104" s="126" t="s">
        <v>85</v>
      </c>
      <c r="H104" s="88"/>
      <c r="I104" s="88"/>
      <c r="J104" s="88"/>
      <c r="K104" s="88"/>
      <c r="L104" s="88"/>
      <c r="M104" s="88"/>
      <c r="N104" s="88">
        <f t="shared" si="8"/>
        <v>30</v>
      </c>
      <c r="O104" s="85"/>
      <c r="P104" s="89" t="s">
        <v>85</v>
      </c>
      <c r="Q104" s="85"/>
      <c r="R104" s="89" t="s">
        <v>85</v>
      </c>
      <c r="S104" s="85"/>
      <c r="T104" s="90" t="s">
        <v>330</v>
      </c>
      <c r="V104" s="2"/>
      <c r="X104" s="2"/>
    </row>
    <row r="105" spans="1:24" ht="60.75" customHeight="1" thickBot="1">
      <c r="A105" s="85" t="s">
        <v>201</v>
      </c>
      <c r="B105" s="86" t="s">
        <v>302</v>
      </c>
      <c r="C105" s="58"/>
      <c r="D105" s="85"/>
      <c r="E105" s="87">
        <v>64</v>
      </c>
      <c r="F105" s="85"/>
      <c r="G105" s="122">
        <f aca="true" t="shared" si="12" ref="G105:G112">C105/E105</f>
        <v>0</v>
      </c>
      <c r="H105" s="88">
        <v>7</v>
      </c>
      <c r="I105" s="88">
        <v>14</v>
      </c>
      <c r="J105" s="88">
        <v>4</v>
      </c>
      <c r="K105" s="88">
        <v>42</v>
      </c>
      <c r="L105" s="88">
        <v>16</v>
      </c>
      <c r="M105" s="88">
        <v>90</v>
      </c>
      <c r="N105" s="88">
        <f t="shared" si="8"/>
        <v>46</v>
      </c>
      <c r="O105" s="85"/>
      <c r="P105" s="89">
        <f aca="true" t="shared" si="13" ref="P105:P111">K105*N105/144</f>
        <v>13.416666666666666</v>
      </c>
      <c r="Q105" s="85"/>
      <c r="R105" s="89">
        <f t="shared" si="6"/>
        <v>0</v>
      </c>
      <c r="S105" s="85"/>
      <c r="T105" s="90" t="s">
        <v>396</v>
      </c>
      <c r="V105" s="2"/>
      <c r="X105" s="2"/>
    </row>
    <row r="106" spans="1:24" ht="60.75" customHeight="1" thickBot="1">
      <c r="A106" s="85" t="s">
        <v>281</v>
      </c>
      <c r="B106" s="86" t="s">
        <v>280</v>
      </c>
      <c r="C106" s="58"/>
      <c r="D106" s="85"/>
      <c r="E106" s="87" t="s">
        <v>86</v>
      </c>
      <c r="F106" s="85"/>
      <c r="G106" s="122" t="s">
        <v>85</v>
      </c>
      <c r="H106" s="88">
        <v>5</v>
      </c>
      <c r="I106" s="88">
        <v>8</v>
      </c>
      <c r="J106" s="88">
        <v>4</v>
      </c>
      <c r="K106" s="88">
        <v>42</v>
      </c>
      <c r="L106" s="88">
        <v>16</v>
      </c>
      <c r="M106" s="88">
        <v>90</v>
      </c>
      <c r="N106" s="88"/>
      <c r="O106" s="85"/>
      <c r="P106" s="89"/>
      <c r="Q106" s="85"/>
      <c r="R106" s="89"/>
      <c r="S106" s="85"/>
      <c r="T106" s="90" t="s">
        <v>329</v>
      </c>
      <c r="V106" s="2"/>
      <c r="X106" s="2"/>
    </row>
    <row r="107" spans="1:20" s="91" customFormat="1" ht="60.75" customHeight="1" thickBot="1">
      <c r="A107" s="85" t="s">
        <v>48</v>
      </c>
      <c r="B107" s="86" t="s">
        <v>303</v>
      </c>
      <c r="C107" s="58"/>
      <c r="D107" s="85"/>
      <c r="E107" s="87">
        <v>60</v>
      </c>
      <c r="F107" s="85"/>
      <c r="G107" s="122">
        <f t="shared" si="12"/>
        <v>0</v>
      </c>
      <c r="H107" s="88"/>
      <c r="I107" s="88"/>
      <c r="J107" s="88"/>
      <c r="K107" s="88">
        <v>42</v>
      </c>
      <c r="L107" s="88">
        <v>16</v>
      </c>
      <c r="M107" s="88">
        <v>90</v>
      </c>
      <c r="N107" s="88">
        <f t="shared" si="8"/>
        <v>46</v>
      </c>
      <c r="O107" s="85"/>
      <c r="P107" s="89">
        <f t="shared" si="13"/>
        <v>13.416666666666666</v>
      </c>
      <c r="Q107" s="85"/>
      <c r="R107" s="89">
        <f t="shared" si="6"/>
        <v>0</v>
      </c>
      <c r="S107" s="85"/>
      <c r="T107" s="90" t="s">
        <v>396</v>
      </c>
    </row>
    <row r="108" spans="1:24" ht="60.75" customHeight="1" thickBot="1">
      <c r="A108" s="85" t="s">
        <v>202</v>
      </c>
      <c r="B108" s="86" t="s">
        <v>369</v>
      </c>
      <c r="C108" s="58"/>
      <c r="D108" s="85"/>
      <c r="E108" s="87">
        <v>100</v>
      </c>
      <c r="F108" s="85"/>
      <c r="G108" s="122">
        <f t="shared" si="12"/>
        <v>0</v>
      </c>
      <c r="H108" s="88">
        <v>6</v>
      </c>
      <c r="I108" s="88">
        <v>8</v>
      </c>
      <c r="J108" s="88">
        <v>2</v>
      </c>
      <c r="K108" s="88">
        <v>42</v>
      </c>
      <c r="L108" s="88">
        <v>16</v>
      </c>
      <c r="M108" s="88">
        <v>90</v>
      </c>
      <c r="N108" s="88">
        <f t="shared" si="8"/>
        <v>46</v>
      </c>
      <c r="O108" s="85"/>
      <c r="P108" s="89">
        <f t="shared" si="13"/>
        <v>13.416666666666666</v>
      </c>
      <c r="Q108" s="85"/>
      <c r="R108" s="89">
        <f t="shared" si="6"/>
        <v>0</v>
      </c>
      <c r="S108" s="85"/>
      <c r="T108" s="90" t="s">
        <v>396</v>
      </c>
      <c r="V108" s="2"/>
      <c r="X108" s="2"/>
    </row>
    <row r="109" spans="1:24" ht="60.75" customHeight="1" thickBot="1">
      <c r="A109" s="85" t="s">
        <v>202</v>
      </c>
      <c r="B109" s="86" t="s">
        <v>203</v>
      </c>
      <c r="C109" s="58"/>
      <c r="D109" s="85"/>
      <c r="E109" s="87">
        <v>180</v>
      </c>
      <c r="F109" s="85"/>
      <c r="G109" s="122">
        <f t="shared" si="12"/>
        <v>0</v>
      </c>
      <c r="H109" s="88">
        <v>6</v>
      </c>
      <c r="I109" s="88">
        <v>3</v>
      </c>
      <c r="J109" s="88">
        <v>3</v>
      </c>
      <c r="K109" s="88">
        <v>42</v>
      </c>
      <c r="L109" s="88">
        <v>16</v>
      </c>
      <c r="M109" s="88">
        <v>90</v>
      </c>
      <c r="N109" s="88">
        <f>L109+30</f>
        <v>46</v>
      </c>
      <c r="O109" s="85"/>
      <c r="P109" s="89">
        <f t="shared" si="13"/>
        <v>13.416666666666666</v>
      </c>
      <c r="Q109" s="85"/>
      <c r="R109" s="89">
        <f t="shared" si="6"/>
        <v>0</v>
      </c>
      <c r="S109" s="85"/>
      <c r="T109" s="90" t="s">
        <v>396</v>
      </c>
      <c r="V109" s="2"/>
      <c r="X109" s="2"/>
    </row>
    <row r="110" spans="1:24" ht="60.75" customHeight="1" thickBot="1">
      <c r="A110" s="85" t="s">
        <v>204</v>
      </c>
      <c r="B110" s="86" t="s">
        <v>328</v>
      </c>
      <c r="C110" s="58"/>
      <c r="D110" s="85"/>
      <c r="E110" s="87">
        <v>100</v>
      </c>
      <c r="F110" s="85"/>
      <c r="G110" s="122">
        <f t="shared" si="12"/>
        <v>0</v>
      </c>
      <c r="H110" s="88"/>
      <c r="I110" s="88"/>
      <c r="J110" s="88"/>
      <c r="K110" s="88">
        <v>42</v>
      </c>
      <c r="L110" s="88">
        <v>16</v>
      </c>
      <c r="M110" s="88">
        <v>90</v>
      </c>
      <c r="N110" s="88">
        <f t="shared" si="8"/>
        <v>46</v>
      </c>
      <c r="O110" s="85"/>
      <c r="P110" s="89">
        <f t="shared" si="13"/>
        <v>13.416666666666666</v>
      </c>
      <c r="Q110" s="85"/>
      <c r="R110" s="89">
        <f t="shared" si="6"/>
        <v>0</v>
      </c>
      <c r="S110" s="85"/>
      <c r="T110" s="90" t="s">
        <v>396</v>
      </c>
      <c r="V110" s="2"/>
      <c r="X110" s="2"/>
    </row>
    <row r="111" spans="1:24" ht="60.75" customHeight="1" thickBot="1">
      <c r="A111" s="24" t="s">
        <v>205</v>
      </c>
      <c r="B111" s="23" t="s">
        <v>206</v>
      </c>
      <c r="C111" s="58"/>
      <c r="D111" s="24"/>
      <c r="E111" s="42">
        <v>90</v>
      </c>
      <c r="F111" s="24"/>
      <c r="G111" s="128">
        <f t="shared" si="12"/>
        <v>0</v>
      </c>
      <c r="H111" s="88">
        <v>13</v>
      </c>
      <c r="I111" s="88">
        <v>3</v>
      </c>
      <c r="J111" s="88">
        <v>6</v>
      </c>
      <c r="K111" s="25">
        <v>48</v>
      </c>
      <c r="L111" s="25">
        <v>24</v>
      </c>
      <c r="M111" s="25">
        <v>72</v>
      </c>
      <c r="N111" s="25">
        <f t="shared" si="8"/>
        <v>54</v>
      </c>
      <c r="O111" s="24"/>
      <c r="P111" s="43">
        <f t="shared" si="13"/>
        <v>18</v>
      </c>
      <c r="Q111" s="24"/>
      <c r="R111" s="43">
        <f>G111*P111</f>
        <v>0</v>
      </c>
      <c r="S111" s="24"/>
      <c r="T111" s="12" t="s">
        <v>310</v>
      </c>
      <c r="V111" s="2"/>
      <c r="X111" s="2"/>
    </row>
    <row r="112" spans="1:24" ht="60.75" customHeight="1" thickBot="1">
      <c r="A112" s="24" t="s">
        <v>207</v>
      </c>
      <c r="B112" s="23" t="s">
        <v>208</v>
      </c>
      <c r="C112" s="58"/>
      <c r="D112" s="24"/>
      <c r="E112" s="87">
        <v>40</v>
      </c>
      <c r="F112" s="24"/>
      <c r="G112" s="128">
        <f t="shared" si="12"/>
        <v>0</v>
      </c>
      <c r="H112" s="88">
        <v>13</v>
      </c>
      <c r="I112" s="88">
        <v>10</v>
      </c>
      <c r="J112" s="88">
        <v>4</v>
      </c>
      <c r="K112" s="88">
        <v>42</v>
      </c>
      <c r="L112" s="88">
        <v>16</v>
      </c>
      <c r="M112" s="88">
        <v>90</v>
      </c>
      <c r="N112" s="88">
        <f>L112+30</f>
        <v>46</v>
      </c>
      <c r="O112" s="85"/>
      <c r="P112" s="89">
        <f>K112*N112/144</f>
        <v>13.416666666666666</v>
      </c>
      <c r="Q112" s="85"/>
      <c r="R112" s="89">
        <f>G112*P112</f>
        <v>0</v>
      </c>
      <c r="S112" s="85"/>
      <c r="T112" s="90" t="s">
        <v>396</v>
      </c>
      <c r="V112" s="2"/>
      <c r="X112" s="2"/>
    </row>
    <row r="113" spans="1:20" s="83" customFormat="1" ht="60.75" customHeight="1" thickBot="1">
      <c r="A113" s="24" t="s">
        <v>209</v>
      </c>
      <c r="B113" s="23" t="s">
        <v>210</v>
      </c>
      <c r="C113" s="58"/>
      <c r="D113" s="24"/>
      <c r="E113" s="87">
        <v>4</v>
      </c>
      <c r="F113" s="24"/>
      <c r="G113" s="128"/>
      <c r="H113" s="88">
        <v>20</v>
      </c>
      <c r="I113" s="88">
        <v>15</v>
      </c>
      <c r="J113" s="88">
        <v>10</v>
      </c>
      <c r="K113" s="25">
        <v>42</v>
      </c>
      <c r="L113" s="25">
        <v>16</v>
      </c>
      <c r="M113" s="25">
        <v>45</v>
      </c>
      <c r="N113" s="25">
        <f aca="true" t="shared" si="14" ref="N113:N142">L113+30</f>
        <v>46</v>
      </c>
      <c r="O113" s="24"/>
      <c r="P113" s="43">
        <f>K113*N113/144</f>
        <v>13.416666666666666</v>
      </c>
      <c r="Q113" s="24"/>
      <c r="R113" s="43">
        <f>G113*P113</f>
        <v>0</v>
      </c>
      <c r="S113" s="24"/>
      <c r="T113" s="12" t="s">
        <v>310</v>
      </c>
    </row>
    <row r="114" spans="1:24" ht="60.75" customHeight="1" thickBot="1">
      <c r="A114" s="24" t="s">
        <v>211</v>
      </c>
      <c r="B114" s="23" t="s">
        <v>212</v>
      </c>
      <c r="C114" s="58"/>
      <c r="D114" s="24"/>
      <c r="E114" s="42" t="s">
        <v>87</v>
      </c>
      <c r="F114" s="24"/>
      <c r="G114" s="127" t="s">
        <v>85</v>
      </c>
      <c r="H114" s="88"/>
      <c r="I114" s="88" t="s">
        <v>309</v>
      </c>
      <c r="J114" s="88"/>
      <c r="K114" s="25"/>
      <c r="L114" s="25"/>
      <c r="M114" s="25"/>
      <c r="N114" s="25">
        <f t="shared" si="14"/>
        <v>30</v>
      </c>
      <c r="O114" s="24"/>
      <c r="P114" s="43" t="s">
        <v>85</v>
      </c>
      <c r="Q114" s="24"/>
      <c r="R114" s="43" t="s">
        <v>85</v>
      </c>
      <c r="S114" s="24"/>
      <c r="T114" s="12" t="s">
        <v>59</v>
      </c>
      <c r="V114" s="2"/>
      <c r="X114" s="2"/>
    </row>
    <row r="115" spans="1:21" s="83" customFormat="1" ht="60.75" customHeight="1" thickBot="1">
      <c r="A115" s="24" t="s">
        <v>213</v>
      </c>
      <c r="B115" s="23" t="s">
        <v>24</v>
      </c>
      <c r="C115" s="58"/>
      <c r="D115" s="24"/>
      <c r="E115" s="42" t="s">
        <v>87</v>
      </c>
      <c r="F115" s="24"/>
      <c r="G115" s="127" t="s">
        <v>85</v>
      </c>
      <c r="H115" s="88"/>
      <c r="I115" s="88"/>
      <c r="J115" s="88"/>
      <c r="K115" s="25"/>
      <c r="L115" s="25"/>
      <c r="M115" s="25"/>
      <c r="N115" s="25">
        <f t="shared" si="14"/>
        <v>30</v>
      </c>
      <c r="O115" s="24"/>
      <c r="P115" s="43" t="s">
        <v>85</v>
      </c>
      <c r="Q115" s="24"/>
      <c r="R115" s="43" t="s">
        <v>85</v>
      </c>
      <c r="S115" s="24"/>
      <c r="T115" s="12" t="s">
        <v>59</v>
      </c>
      <c r="U115" s="84"/>
    </row>
    <row r="116" spans="1:21" s="83" customFormat="1" ht="60.75" customHeight="1" thickBot="1">
      <c r="A116" s="24" t="s">
        <v>214</v>
      </c>
      <c r="B116" s="23" t="s">
        <v>215</v>
      </c>
      <c r="C116" s="58"/>
      <c r="D116" s="24"/>
      <c r="E116" s="42" t="s">
        <v>87</v>
      </c>
      <c r="F116" s="24"/>
      <c r="G116" s="127" t="s">
        <v>85</v>
      </c>
      <c r="H116" s="88"/>
      <c r="I116" s="88"/>
      <c r="J116" s="88"/>
      <c r="K116" s="25"/>
      <c r="L116" s="25"/>
      <c r="M116" s="25"/>
      <c r="N116" s="25">
        <f>L116+30</f>
        <v>30</v>
      </c>
      <c r="O116" s="24"/>
      <c r="P116" s="43" t="s">
        <v>85</v>
      </c>
      <c r="Q116" s="24"/>
      <c r="R116" s="43" t="s">
        <v>85</v>
      </c>
      <c r="S116" s="24"/>
      <c r="T116" s="12" t="s">
        <v>59</v>
      </c>
      <c r="U116" s="84"/>
    </row>
    <row r="117" spans="1:20" s="83" customFormat="1" ht="60.75" customHeight="1" thickBot="1">
      <c r="A117" s="24" t="s">
        <v>217</v>
      </c>
      <c r="B117" s="23" t="s">
        <v>216</v>
      </c>
      <c r="C117" s="58"/>
      <c r="D117" s="24"/>
      <c r="E117" s="42" t="s">
        <v>87</v>
      </c>
      <c r="F117" s="24"/>
      <c r="G117" s="127" t="s">
        <v>85</v>
      </c>
      <c r="H117" s="88"/>
      <c r="I117" s="88"/>
      <c r="J117" s="88"/>
      <c r="K117" s="25"/>
      <c r="L117" s="25"/>
      <c r="M117" s="25"/>
      <c r="N117" s="25">
        <f t="shared" si="14"/>
        <v>30</v>
      </c>
      <c r="O117" s="24"/>
      <c r="P117" s="43" t="s">
        <v>85</v>
      </c>
      <c r="Q117" s="24"/>
      <c r="R117" s="43" t="s">
        <v>85</v>
      </c>
      <c r="S117" s="24"/>
      <c r="T117" s="12" t="s">
        <v>59</v>
      </c>
    </row>
    <row r="118" spans="1:24" ht="60.75" customHeight="1" thickBot="1">
      <c r="A118" s="85" t="s">
        <v>218</v>
      </c>
      <c r="B118" s="86" t="s">
        <v>219</v>
      </c>
      <c r="C118" s="58"/>
      <c r="D118" s="85"/>
      <c r="E118" s="87">
        <v>16</v>
      </c>
      <c r="F118" s="85"/>
      <c r="G118" s="122">
        <f>C118/E118</f>
        <v>0</v>
      </c>
      <c r="H118" s="88">
        <v>19</v>
      </c>
      <c r="I118" s="88">
        <v>8</v>
      </c>
      <c r="J118" s="88">
        <v>7</v>
      </c>
      <c r="K118" s="88">
        <v>42</v>
      </c>
      <c r="L118" s="88">
        <v>16</v>
      </c>
      <c r="M118" s="88">
        <v>90</v>
      </c>
      <c r="N118" s="88">
        <f t="shared" si="14"/>
        <v>46</v>
      </c>
      <c r="O118" s="85"/>
      <c r="P118" s="89">
        <f>K118*N118/144</f>
        <v>13.416666666666666</v>
      </c>
      <c r="Q118" s="85"/>
      <c r="R118" s="89">
        <f>G118*P118</f>
        <v>0</v>
      </c>
      <c r="S118" s="85"/>
      <c r="T118" s="90" t="s">
        <v>310</v>
      </c>
      <c r="U118" s="9"/>
      <c r="V118" s="2"/>
      <c r="X118" s="2"/>
    </row>
    <row r="119" spans="1:24" ht="60.75" customHeight="1" thickBot="1">
      <c r="A119" s="85" t="s">
        <v>220</v>
      </c>
      <c r="B119" s="86" t="s">
        <v>221</v>
      </c>
      <c r="C119" s="58"/>
      <c r="D119" s="85"/>
      <c r="E119" s="87">
        <v>16</v>
      </c>
      <c r="F119" s="85"/>
      <c r="G119" s="122">
        <f>C119/E119</f>
        <v>0</v>
      </c>
      <c r="H119" s="88">
        <v>19</v>
      </c>
      <c r="I119" s="88">
        <v>8</v>
      </c>
      <c r="J119" s="88">
        <v>7</v>
      </c>
      <c r="K119" s="88">
        <v>42</v>
      </c>
      <c r="L119" s="88">
        <v>16</v>
      </c>
      <c r="M119" s="88">
        <v>90</v>
      </c>
      <c r="N119" s="88">
        <f t="shared" si="14"/>
        <v>46</v>
      </c>
      <c r="O119" s="85"/>
      <c r="P119" s="89">
        <f>K119*N119/144</f>
        <v>13.416666666666666</v>
      </c>
      <c r="Q119" s="85"/>
      <c r="R119" s="89">
        <f>G119*P119</f>
        <v>0</v>
      </c>
      <c r="S119" s="85"/>
      <c r="T119" s="90" t="s">
        <v>310</v>
      </c>
      <c r="U119" s="9"/>
      <c r="V119" s="2"/>
      <c r="X119" s="2"/>
    </row>
    <row r="120" spans="1:21" s="83" customFormat="1" ht="60.75" customHeight="1" thickBot="1">
      <c r="A120" s="85" t="s">
        <v>222</v>
      </c>
      <c r="B120" s="86" t="s">
        <v>304</v>
      </c>
      <c r="C120" s="58"/>
      <c r="D120" s="85"/>
      <c r="E120" s="87">
        <v>24</v>
      </c>
      <c r="F120" s="85"/>
      <c r="G120" s="122">
        <f>C120/E120</f>
        <v>0</v>
      </c>
      <c r="H120" s="88">
        <v>13</v>
      </c>
      <c r="I120" s="88">
        <v>14</v>
      </c>
      <c r="J120" s="88">
        <v>7</v>
      </c>
      <c r="K120" s="88">
        <v>42</v>
      </c>
      <c r="L120" s="88">
        <v>16</v>
      </c>
      <c r="M120" s="88">
        <v>90</v>
      </c>
      <c r="N120" s="88">
        <f t="shared" si="14"/>
        <v>46</v>
      </c>
      <c r="O120" s="85"/>
      <c r="P120" s="89">
        <f>K120*N120/144</f>
        <v>13.416666666666666</v>
      </c>
      <c r="Q120" s="85"/>
      <c r="R120" s="89">
        <f>G120*P120</f>
        <v>0</v>
      </c>
      <c r="S120" s="85"/>
      <c r="T120" s="90" t="s">
        <v>396</v>
      </c>
      <c r="U120" s="84"/>
    </row>
    <row r="121" spans="1:21" s="83" customFormat="1" ht="60.75" customHeight="1" thickBot="1">
      <c r="A121" s="85" t="s">
        <v>222</v>
      </c>
      <c r="B121" s="86" t="s">
        <v>306</v>
      </c>
      <c r="C121" s="58"/>
      <c r="D121" s="85"/>
      <c r="E121" s="87">
        <v>12</v>
      </c>
      <c r="F121" s="85"/>
      <c r="G121" s="122">
        <f>C121/E121</f>
        <v>0</v>
      </c>
      <c r="H121" s="88">
        <v>18</v>
      </c>
      <c r="I121" s="88">
        <v>10</v>
      </c>
      <c r="J121" s="88">
        <v>12</v>
      </c>
      <c r="K121" s="88">
        <v>42</v>
      </c>
      <c r="L121" s="88">
        <v>16</v>
      </c>
      <c r="M121" s="88">
        <v>90</v>
      </c>
      <c r="N121" s="88">
        <f t="shared" si="14"/>
        <v>46</v>
      </c>
      <c r="O121" s="85"/>
      <c r="P121" s="89">
        <f>K121*N121/144</f>
        <v>13.416666666666666</v>
      </c>
      <c r="Q121" s="85"/>
      <c r="R121" s="89">
        <f>G121*P121</f>
        <v>0</v>
      </c>
      <c r="S121" s="85"/>
      <c r="T121" s="90" t="s">
        <v>396</v>
      </c>
      <c r="U121" s="84"/>
    </row>
    <row r="122" spans="1:20" s="83" customFormat="1" ht="60.75" customHeight="1" thickBot="1">
      <c r="A122" s="85"/>
      <c r="B122" s="86" t="s">
        <v>305</v>
      </c>
      <c r="C122" s="58"/>
      <c r="D122" s="85"/>
      <c r="E122" s="87">
        <v>80</v>
      </c>
      <c r="F122" s="85"/>
      <c r="G122" s="122">
        <f>C122/E122</f>
        <v>0</v>
      </c>
      <c r="H122" s="88">
        <v>26</v>
      </c>
      <c r="I122" s="88">
        <v>5</v>
      </c>
      <c r="J122" s="88">
        <v>5</v>
      </c>
      <c r="K122" s="88">
        <v>42</v>
      </c>
      <c r="L122" s="88">
        <v>16</v>
      </c>
      <c r="M122" s="88">
        <v>90</v>
      </c>
      <c r="N122" s="88">
        <f t="shared" si="14"/>
        <v>46</v>
      </c>
      <c r="O122" s="85"/>
      <c r="P122" s="89">
        <f>K122*N122/144</f>
        <v>13.416666666666666</v>
      </c>
      <c r="Q122" s="85"/>
      <c r="R122" s="89">
        <f>G122*P122</f>
        <v>0</v>
      </c>
      <c r="S122" s="85"/>
      <c r="T122" s="90" t="s">
        <v>396</v>
      </c>
    </row>
    <row r="123" spans="1:20" s="83" customFormat="1" ht="60.75" customHeight="1" thickBot="1">
      <c r="A123" s="24" t="s">
        <v>223</v>
      </c>
      <c r="B123" s="23" t="s">
        <v>224</v>
      </c>
      <c r="C123" s="58"/>
      <c r="D123" s="24"/>
      <c r="E123" s="42" t="s">
        <v>87</v>
      </c>
      <c r="F123" s="24"/>
      <c r="G123" s="127" t="s">
        <v>85</v>
      </c>
      <c r="H123" s="88"/>
      <c r="I123" s="88"/>
      <c r="J123" s="88"/>
      <c r="K123" s="25"/>
      <c r="L123" s="25"/>
      <c r="M123" s="25"/>
      <c r="N123" s="25">
        <f t="shared" si="14"/>
        <v>30</v>
      </c>
      <c r="O123" s="24"/>
      <c r="P123" s="43" t="s">
        <v>85</v>
      </c>
      <c r="Q123" s="24"/>
      <c r="R123" s="43" t="s">
        <v>85</v>
      </c>
      <c r="S123" s="24"/>
      <c r="T123" s="12" t="s">
        <v>59</v>
      </c>
    </row>
    <row r="124" spans="1:20" s="83" customFormat="1" ht="60.75" customHeight="1" thickBot="1">
      <c r="A124" s="24" t="s">
        <v>225</v>
      </c>
      <c r="B124" s="23" t="s">
        <v>51</v>
      </c>
      <c r="C124" s="58"/>
      <c r="D124" s="24"/>
      <c r="E124" s="42" t="s">
        <v>87</v>
      </c>
      <c r="F124" s="24"/>
      <c r="G124" s="127" t="s">
        <v>85</v>
      </c>
      <c r="H124" s="88"/>
      <c r="I124" s="88"/>
      <c r="J124" s="88"/>
      <c r="K124" s="25"/>
      <c r="L124" s="25"/>
      <c r="M124" s="25"/>
      <c r="N124" s="25">
        <f t="shared" si="14"/>
        <v>30</v>
      </c>
      <c r="O124" s="24"/>
      <c r="P124" s="43" t="s">
        <v>85</v>
      </c>
      <c r="Q124" s="24"/>
      <c r="R124" s="43" t="s">
        <v>85</v>
      </c>
      <c r="S124" s="24"/>
      <c r="T124" s="12" t="s">
        <v>59</v>
      </c>
    </row>
    <row r="125" spans="1:20" s="83" customFormat="1" ht="60.75" customHeight="1" thickBot="1">
      <c r="A125" s="24" t="s">
        <v>226</v>
      </c>
      <c r="B125" s="23" t="s">
        <v>227</v>
      </c>
      <c r="C125" s="58"/>
      <c r="D125" s="24"/>
      <c r="E125" s="42" t="s">
        <v>87</v>
      </c>
      <c r="F125" s="24"/>
      <c r="G125" s="127" t="s">
        <v>85</v>
      </c>
      <c r="H125" s="88"/>
      <c r="I125" s="88"/>
      <c r="J125" s="88"/>
      <c r="K125" s="25"/>
      <c r="L125" s="25"/>
      <c r="M125" s="25"/>
      <c r="N125" s="25">
        <f t="shared" si="14"/>
        <v>30</v>
      </c>
      <c r="O125" s="24"/>
      <c r="P125" s="43" t="s">
        <v>85</v>
      </c>
      <c r="Q125" s="24"/>
      <c r="R125" s="43" t="s">
        <v>85</v>
      </c>
      <c r="S125" s="24"/>
      <c r="T125" s="12" t="s">
        <v>59</v>
      </c>
    </row>
    <row r="126" spans="1:20" s="83" customFormat="1" ht="60.75" customHeight="1" thickBot="1">
      <c r="A126" s="24" t="s">
        <v>228</v>
      </c>
      <c r="B126" s="23" t="s">
        <v>229</v>
      </c>
      <c r="C126" s="58"/>
      <c r="D126" s="24"/>
      <c r="E126" s="42" t="s">
        <v>87</v>
      </c>
      <c r="F126" s="24"/>
      <c r="G126" s="127" t="s">
        <v>85</v>
      </c>
      <c r="H126" s="88"/>
      <c r="I126" s="88"/>
      <c r="J126" s="88"/>
      <c r="K126" s="25"/>
      <c r="L126" s="25"/>
      <c r="M126" s="25"/>
      <c r="N126" s="25">
        <f t="shared" si="14"/>
        <v>30</v>
      </c>
      <c r="O126" s="24"/>
      <c r="P126" s="43" t="s">
        <v>85</v>
      </c>
      <c r="Q126" s="24"/>
      <c r="R126" s="43" t="s">
        <v>85</v>
      </c>
      <c r="S126" s="24"/>
      <c r="T126" s="12" t="s">
        <v>59</v>
      </c>
    </row>
    <row r="127" spans="1:20" s="83" customFormat="1" ht="60.75" customHeight="1" thickBot="1">
      <c r="A127" s="24" t="s">
        <v>230</v>
      </c>
      <c r="B127" s="23" t="s">
        <v>231</v>
      </c>
      <c r="C127" s="58"/>
      <c r="D127" s="24"/>
      <c r="E127" s="42" t="s">
        <v>87</v>
      </c>
      <c r="F127" s="24"/>
      <c r="G127" s="127" t="s">
        <v>85</v>
      </c>
      <c r="H127" s="88"/>
      <c r="I127" s="88"/>
      <c r="J127" s="88"/>
      <c r="K127" s="25"/>
      <c r="L127" s="25"/>
      <c r="M127" s="25"/>
      <c r="N127" s="25">
        <f t="shared" si="14"/>
        <v>30</v>
      </c>
      <c r="O127" s="24"/>
      <c r="P127" s="43" t="s">
        <v>85</v>
      </c>
      <c r="Q127" s="24"/>
      <c r="R127" s="43" t="s">
        <v>85</v>
      </c>
      <c r="S127" s="24"/>
      <c r="T127" s="12" t="s">
        <v>52</v>
      </c>
    </row>
    <row r="128" spans="1:20" s="83" customFormat="1" ht="60.75" customHeight="1" thickBot="1">
      <c r="A128" s="24" t="s">
        <v>232</v>
      </c>
      <c r="B128" s="23" t="s">
        <v>233</v>
      </c>
      <c r="C128" s="58"/>
      <c r="D128" s="24"/>
      <c r="E128" s="42" t="s">
        <v>87</v>
      </c>
      <c r="F128" s="24"/>
      <c r="G128" s="127" t="s">
        <v>85</v>
      </c>
      <c r="H128" s="88"/>
      <c r="I128" s="88"/>
      <c r="J128" s="88"/>
      <c r="K128" s="25"/>
      <c r="L128" s="25"/>
      <c r="M128" s="25"/>
      <c r="N128" s="25">
        <f t="shared" si="14"/>
        <v>30</v>
      </c>
      <c r="O128" s="24"/>
      <c r="P128" s="43" t="s">
        <v>85</v>
      </c>
      <c r="Q128" s="24"/>
      <c r="R128" s="43" t="s">
        <v>85</v>
      </c>
      <c r="S128" s="24"/>
      <c r="T128" s="12" t="s">
        <v>52</v>
      </c>
    </row>
    <row r="129" spans="1:20" s="74" customFormat="1" ht="60.75" customHeight="1" thickBot="1">
      <c r="A129" s="24" t="s">
        <v>282</v>
      </c>
      <c r="B129" s="23" t="s">
        <v>283</v>
      </c>
      <c r="C129" s="58"/>
      <c r="D129" s="24"/>
      <c r="E129" s="87">
        <v>4</v>
      </c>
      <c r="F129" s="24"/>
      <c r="G129" s="128">
        <f>C129/E129</f>
        <v>0</v>
      </c>
      <c r="H129" s="88">
        <v>7</v>
      </c>
      <c r="I129" s="88">
        <v>7</v>
      </c>
      <c r="J129" s="88">
        <v>40</v>
      </c>
      <c r="K129" s="25">
        <v>42</v>
      </c>
      <c r="L129" s="25">
        <v>16</v>
      </c>
      <c r="M129" s="25">
        <v>45</v>
      </c>
      <c r="N129" s="25">
        <f t="shared" si="14"/>
        <v>46</v>
      </c>
      <c r="O129" s="24"/>
      <c r="P129" s="43">
        <f>K129*N129/144</f>
        <v>13.416666666666666</v>
      </c>
      <c r="Q129" s="24"/>
      <c r="R129" s="43">
        <f>G129*P129</f>
        <v>0</v>
      </c>
      <c r="S129" s="24"/>
      <c r="T129" s="12" t="s">
        <v>310</v>
      </c>
    </row>
    <row r="130" spans="1:20" s="74" customFormat="1" ht="60.75" customHeight="1" thickBot="1">
      <c r="A130" s="85" t="s">
        <v>375</v>
      </c>
      <c r="B130" s="86" t="s">
        <v>376</v>
      </c>
      <c r="C130" s="58"/>
      <c r="D130" s="85"/>
      <c r="E130" s="87">
        <v>5</v>
      </c>
      <c r="F130" s="85"/>
      <c r="G130" s="128">
        <f>C130/E130</f>
        <v>0</v>
      </c>
      <c r="H130" s="88">
        <v>6</v>
      </c>
      <c r="I130" s="88">
        <v>6</v>
      </c>
      <c r="J130" s="88">
        <v>40</v>
      </c>
      <c r="K130" s="25">
        <v>42</v>
      </c>
      <c r="L130" s="25">
        <v>16</v>
      </c>
      <c r="M130" s="25">
        <v>45</v>
      </c>
      <c r="N130" s="25">
        <f t="shared" si="14"/>
        <v>46</v>
      </c>
      <c r="O130" s="85"/>
      <c r="P130" s="43">
        <f>K130*N130/144</f>
        <v>13.416666666666666</v>
      </c>
      <c r="Q130" s="85"/>
      <c r="R130" s="43">
        <f>G130*P130</f>
        <v>0</v>
      </c>
      <c r="S130" s="85"/>
      <c r="T130" s="12" t="s">
        <v>310</v>
      </c>
    </row>
    <row r="131" spans="1:20" s="74" customFormat="1" ht="60.75" customHeight="1" thickBot="1">
      <c r="A131" s="24" t="s">
        <v>234</v>
      </c>
      <c r="B131" s="23" t="s">
        <v>235</v>
      </c>
      <c r="C131" s="58"/>
      <c r="D131" s="24"/>
      <c r="E131" s="87"/>
      <c r="F131" s="24"/>
      <c r="G131" s="128"/>
      <c r="H131" s="88"/>
      <c r="I131" s="88"/>
      <c r="J131" s="88"/>
      <c r="K131" s="25"/>
      <c r="L131" s="25"/>
      <c r="M131" s="25"/>
      <c r="N131" s="25"/>
      <c r="O131" s="24"/>
      <c r="P131" s="43"/>
      <c r="Q131" s="24"/>
      <c r="R131" s="43"/>
      <c r="S131" s="24"/>
      <c r="T131" s="12" t="s">
        <v>309</v>
      </c>
    </row>
    <row r="132" spans="1:24" ht="60.75" customHeight="1" thickBot="1">
      <c r="A132" s="85" t="s">
        <v>251</v>
      </c>
      <c r="B132" s="86" t="s">
        <v>254</v>
      </c>
      <c r="C132" s="58"/>
      <c r="D132" s="85"/>
      <c r="E132" s="87">
        <v>72</v>
      </c>
      <c r="F132" s="85"/>
      <c r="G132" s="122">
        <f>C132/E132</f>
        <v>0</v>
      </c>
      <c r="H132" s="88">
        <v>10</v>
      </c>
      <c r="I132" s="88">
        <v>5</v>
      </c>
      <c r="J132" s="88">
        <v>10</v>
      </c>
      <c r="K132" s="88">
        <v>42</v>
      </c>
      <c r="L132" s="88">
        <v>16</v>
      </c>
      <c r="M132" s="88">
        <v>90</v>
      </c>
      <c r="N132" s="88">
        <f t="shared" si="14"/>
        <v>46</v>
      </c>
      <c r="O132" s="85"/>
      <c r="P132" s="89">
        <f>K132*N132/144</f>
        <v>13.416666666666666</v>
      </c>
      <c r="Q132" s="85"/>
      <c r="R132" s="89">
        <f>G132*P132</f>
        <v>0</v>
      </c>
      <c r="S132" s="85"/>
      <c r="T132" s="90" t="s">
        <v>396</v>
      </c>
      <c r="V132" s="2"/>
      <c r="X132" s="2"/>
    </row>
    <row r="133" spans="1:24" ht="60.75" customHeight="1" thickBot="1">
      <c r="A133" s="85" t="s">
        <v>252</v>
      </c>
      <c r="B133" s="86" t="s">
        <v>253</v>
      </c>
      <c r="C133" s="58"/>
      <c r="D133" s="85"/>
      <c r="E133" s="87">
        <v>250</v>
      </c>
      <c r="F133" s="85"/>
      <c r="G133" s="122">
        <f>C133/E133</f>
        <v>0</v>
      </c>
      <c r="H133" s="88"/>
      <c r="I133" s="88"/>
      <c r="J133" s="88"/>
      <c r="K133" s="88">
        <v>42</v>
      </c>
      <c r="L133" s="88">
        <v>16</v>
      </c>
      <c r="M133" s="88">
        <v>90</v>
      </c>
      <c r="N133" s="88">
        <f t="shared" si="14"/>
        <v>46</v>
      </c>
      <c r="O133" s="85"/>
      <c r="P133" s="89">
        <f>K133*N133/144</f>
        <v>13.416666666666666</v>
      </c>
      <c r="Q133" s="85"/>
      <c r="R133" s="89">
        <f>G133*P133</f>
        <v>0</v>
      </c>
      <c r="S133" s="85"/>
      <c r="T133" s="90" t="s">
        <v>396</v>
      </c>
      <c r="V133" s="2"/>
      <c r="X133" s="2"/>
    </row>
    <row r="134" spans="1:24" ht="60.75" customHeight="1" thickBot="1">
      <c r="A134" s="85" t="s">
        <v>255</v>
      </c>
      <c r="B134" s="86" t="s">
        <v>9</v>
      </c>
      <c r="C134" s="58"/>
      <c r="D134" s="85"/>
      <c r="E134" s="87">
        <v>4</v>
      </c>
      <c r="F134" s="85"/>
      <c r="G134" s="122">
        <f>ROUNDUP(C134/E134,0)</f>
        <v>0</v>
      </c>
      <c r="H134" s="88">
        <v>52</v>
      </c>
      <c r="I134" s="88">
        <v>14</v>
      </c>
      <c r="J134" s="88">
        <v>11</v>
      </c>
      <c r="K134" s="88">
        <v>52</v>
      </c>
      <c r="L134" s="88">
        <v>14</v>
      </c>
      <c r="M134" s="88">
        <v>11</v>
      </c>
      <c r="N134" s="88">
        <f t="shared" si="14"/>
        <v>44</v>
      </c>
      <c r="O134" s="85"/>
      <c r="P134" s="89">
        <f>K134*N134/144</f>
        <v>15.88888888888889</v>
      </c>
      <c r="Q134" s="85"/>
      <c r="R134" s="89">
        <f>G134*P134</f>
        <v>0</v>
      </c>
      <c r="S134" s="85"/>
      <c r="T134" s="90" t="s">
        <v>10</v>
      </c>
      <c r="V134" s="2"/>
      <c r="X134" s="2"/>
    </row>
    <row r="135" spans="1:24" ht="60.75" customHeight="1" thickBot="1">
      <c r="A135" s="85" t="s">
        <v>258</v>
      </c>
      <c r="B135" s="86" t="s">
        <v>236</v>
      </c>
      <c r="C135" s="58"/>
      <c r="D135" s="85"/>
      <c r="E135" s="87">
        <v>500</v>
      </c>
      <c r="F135" s="85"/>
      <c r="G135" s="122">
        <f>C135/E135</f>
        <v>0</v>
      </c>
      <c r="H135" s="88">
        <v>4</v>
      </c>
      <c r="I135" s="88">
        <v>4</v>
      </c>
      <c r="J135" s="88">
        <v>2</v>
      </c>
      <c r="K135" s="88">
        <v>42</v>
      </c>
      <c r="L135" s="88">
        <v>16</v>
      </c>
      <c r="M135" s="88">
        <v>90</v>
      </c>
      <c r="N135" s="88">
        <f t="shared" si="14"/>
        <v>46</v>
      </c>
      <c r="O135" s="85"/>
      <c r="P135" s="89">
        <f>K135*N135/144</f>
        <v>13.416666666666666</v>
      </c>
      <c r="Q135" s="85"/>
      <c r="R135" s="89">
        <f>G135*P135</f>
        <v>0</v>
      </c>
      <c r="S135" s="85"/>
      <c r="T135" s="90" t="s">
        <v>396</v>
      </c>
      <c r="V135" s="2"/>
      <c r="X135" s="2"/>
    </row>
    <row r="136" spans="1:24" s="14" customFormat="1" ht="60.75" thickBot="1">
      <c r="A136" s="85" t="s">
        <v>15</v>
      </c>
      <c r="B136" s="86" t="s">
        <v>246</v>
      </c>
      <c r="C136" s="58"/>
      <c r="D136" s="85"/>
      <c r="E136" s="42" t="s">
        <v>86</v>
      </c>
      <c r="F136" s="24"/>
      <c r="G136" s="127" t="s">
        <v>85</v>
      </c>
      <c r="H136" s="88"/>
      <c r="I136" s="88"/>
      <c r="J136" s="88"/>
      <c r="K136" s="25"/>
      <c r="L136" s="25"/>
      <c r="M136" s="25"/>
      <c r="N136" s="25">
        <f t="shared" si="14"/>
        <v>30</v>
      </c>
      <c r="O136" s="24"/>
      <c r="P136" s="43" t="s">
        <v>85</v>
      </c>
      <c r="Q136" s="24"/>
      <c r="R136" s="43" t="s">
        <v>85</v>
      </c>
      <c r="S136" s="24"/>
      <c r="T136" s="12" t="s">
        <v>18</v>
      </c>
      <c r="V136" s="4"/>
      <c r="W136" s="5"/>
      <c r="X136" s="5"/>
    </row>
    <row r="137" spans="1:24" s="14" customFormat="1" ht="60.75" thickBot="1">
      <c r="A137" s="85" t="s">
        <v>22</v>
      </c>
      <c r="B137" s="86" t="s">
        <v>247</v>
      </c>
      <c r="C137" s="58"/>
      <c r="D137" s="85"/>
      <c r="E137" s="87" t="s">
        <v>86</v>
      </c>
      <c r="F137" s="85"/>
      <c r="G137" s="126" t="s">
        <v>85</v>
      </c>
      <c r="H137" s="88"/>
      <c r="I137" s="88"/>
      <c r="J137" s="88"/>
      <c r="K137" s="88"/>
      <c r="L137" s="88"/>
      <c r="M137" s="88"/>
      <c r="N137" s="88">
        <f t="shared" si="14"/>
        <v>30</v>
      </c>
      <c r="O137" s="85"/>
      <c r="P137" s="89" t="s">
        <v>85</v>
      </c>
      <c r="Q137" s="85"/>
      <c r="R137" s="89" t="s">
        <v>85</v>
      </c>
      <c r="S137" s="85"/>
      <c r="T137" s="90" t="s">
        <v>53</v>
      </c>
      <c r="U137" s="140"/>
      <c r="V137" s="4"/>
      <c r="W137" s="3"/>
      <c r="X137" s="5"/>
    </row>
    <row r="138" spans="1:24" ht="60.75" thickBot="1">
      <c r="A138" s="85" t="s">
        <v>19</v>
      </c>
      <c r="B138" s="86" t="s">
        <v>248</v>
      </c>
      <c r="C138" s="58"/>
      <c r="D138" s="85"/>
      <c r="E138" s="87" t="s">
        <v>86</v>
      </c>
      <c r="F138" s="85"/>
      <c r="G138" s="126" t="s">
        <v>85</v>
      </c>
      <c r="H138" s="88"/>
      <c r="I138" s="88"/>
      <c r="J138" s="88"/>
      <c r="K138" s="88"/>
      <c r="L138" s="88"/>
      <c r="M138" s="88"/>
      <c r="N138" s="88">
        <f t="shared" si="14"/>
        <v>30</v>
      </c>
      <c r="O138" s="85"/>
      <c r="P138" s="89" t="s">
        <v>85</v>
      </c>
      <c r="Q138" s="85"/>
      <c r="R138" s="89" t="s">
        <v>85</v>
      </c>
      <c r="S138" s="85"/>
      <c r="T138" s="90" t="s">
        <v>60</v>
      </c>
      <c r="U138" s="139"/>
      <c r="V138" s="1"/>
      <c r="X138" s="2"/>
    </row>
    <row r="139" spans="1:24" ht="60" customHeight="1" thickBot="1">
      <c r="A139" s="85" t="s">
        <v>49</v>
      </c>
      <c r="B139" s="86" t="s">
        <v>249</v>
      </c>
      <c r="C139" s="58"/>
      <c r="D139" s="85"/>
      <c r="E139" s="87">
        <v>4</v>
      </c>
      <c r="F139" s="85"/>
      <c r="G139" s="122">
        <f>ROUNDUP(C139/E139,0)</f>
        <v>0</v>
      </c>
      <c r="H139" s="88"/>
      <c r="I139" s="88"/>
      <c r="J139" s="88" t="s">
        <v>309</v>
      </c>
      <c r="K139" s="88"/>
      <c r="L139" s="88"/>
      <c r="M139" s="88"/>
      <c r="N139" s="88">
        <f t="shared" si="14"/>
        <v>30</v>
      </c>
      <c r="O139" s="85"/>
      <c r="P139" s="89">
        <v>20</v>
      </c>
      <c r="Q139" s="85"/>
      <c r="R139" s="89">
        <f>G139*P139</f>
        <v>0</v>
      </c>
      <c r="S139" s="85"/>
      <c r="T139" s="90" t="s">
        <v>50</v>
      </c>
      <c r="U139" s="139"/>
      <c r="V139" s="6"/>
      <c r="X139" s="2"/>
    </row>
    <row r="140" spans="1:24" ht="60.75" thickBot="1">
      <c r="A140" s="85" t="s">
        <v>11</v>
      </c>
      <c r="B140" s="86" t="s">
        <v>250</v>
      </c>
      <c r="C140" s="58"/>
      <c r="D140" s="85"/>
      <c r="E140" s="87" t="s">
        <v>87</v>
      </c>
      <c r="F140" s="85"/>
      <c r="G140" s="126" t="s">
        <v>85</v>
      </c>
      <c r="H140" s="88"/>
      <c r="I140" s="88"/>
      <c r="J140" s="88"/>
      <c r="K140" s="88"/>
      <c r="L140" s="88"/>
      <c r="M140" s="88"/>
      <c r="N140" s="88">
        <f t="shared" si="14"/>
        <v>30</v>
      </c>
      <c r="O140" s="85"/>
      <c r="P140" s="89" t="s">
        <v>85</v>
      </c>
      <c r="Q140" s="85"/>
      <c r="R140" s="89" t="s">
        <v>85</v>
      </c>
      <c r="S140" s="85"/>
      <c r="T140" s="90" t="s">
        <v>52</v>
      </c>
      <c r="U140" s="139"/>
      <c r="V140" s="6"/>
      <c r="X140" s="2"/>
    </row>
    <row r="141" spans="1:24" ht="60.75" customHeight="1" thickBot="1">
      <c r="A141" s="85" t="s">
        <v>374</v>
      </c>
      <c r="B141" s="86" t="s">
        <v>126</v>
      </c>
      <c r="C141" s="58"/>
      <c r="D141" s="85"/>
      <c r="E141" s="87">
        <v>64</v>
      </c>
      <c r="F141" s="85"/>
      <c r="G141" s="122">
        <f>C141/E141</f>
        <v>0</v>
      </c>
      <c r="H141" s="88">
        <v>4</v>
      </c>
      <c r="I141" s="88">
        <v>10</v>
      </c>
      <c r="J141" s="88">
        <v>8</v>
      </c>
      <c r="K141" s="88">
        <v>42</v>
      </c>
      <c r="L141" s="88">
        <v>16</v>
      </c>
      <c r="M141" s="88">
        <v>90</v>
      </c>
      <c r="N141" s="88">
        <f t="shared" si="14"/>
        <v>46</v>
      </c>
      <c r="O141" s="85"/>
      <c r="P141" s="89">
        <f>K141*N141/144</f>
        <v>13.416666666666666</v>
      </c>
      <c r="Q141" s="85"/>
      <c r="R141" s="89">
        <f>G141*P141</f>
        <v>0</v>
      </c>
      <c r="S141" s="85"/>
      <c r="T141" s="90" t="s">
        <v>396</v>
      </c>
      <c r="U141" s="139"/>
      <c r="V141" s="6"/>
      <c r="X141" s="2"/>
    </row>
    <row r="142" spans="1:24" ht="60.75" customHeight="1" thickBot="1">
      <c r="A142" s="85" t="s">
        <v>25</v>
      </c>
      <c r="B142" s="86" t="s">
        <v>26</v>
      </c>
      <c r="C142" s="58"/>
      <c r="D142" s="85"/>
      <c r="E142" s="87">
        <v>5</v>
      </c>
      <c r="F142" s="85"/>
      <c r="G142" s="122">
        <f>ROUNDUP(C142/E142,0)</f>
        <v>0</v>
      </c>
      <c r="H142" s="88">
        <v>24</v>
      </c>
      <c r="I142" s="88">
        <v>36</v>
      </c>
      <c r="J142" s="88">
        <v>12</v>
      </c>
      <c r="K142" s="25">
        <v>24</v>
      </c>
      <c r="L142" s="25">
        <v>36</v>
      </c>
      <c r="M142" s="25">
        <v>12</v>
      </c>
      <c r="N142" s="88">
        <f t="shared" si="14"/>
        <v>66</v>
      </c>
      <c r="O142" s="85"/>
      <c r="P142" s="43">
        <f>K142*N142/144</f>
        <v>11</v>
      </c>
      <c r="Q142" s="85"/>
      <c r="R142" s="89">
        <f>G142*P142</f>
        <v>0</v>
      </c>
      <c r="S142" s="85"/>
      <c r="T142" s="12" t="s">
        <v>310</v>
      </c>
      <c r="U142" s="139"/>
      <c r="V142" s="6"/>
      <c r="X142" s="2"/>
    </row>
    <row r="143" spans="1:24" ht="15">
      <c r="A143" s="69"/>
      <c r="B143" s="70"/>
      <c r="C143" s="108"/>
      <c r="D143" s="69"/>
      <c r="E143" s="71"/>
      <c r="F143" s="69"/>
      <c r="G143" s="122"/>
      <c r="H143" s="102"/>
      <c r="I143" s="102"/>
      <c r="J143" s="102"/>
      <c r="K143" s="25"/>
      <c r="L143" s="25"/>
      <c r="M143" s="25"/>
      <c r="N143" s="88"/>
      <c r="O143" s="69"/>
      <c r="P143" s="89"/>
      <c r="Q143" s="69"/>
      <c r="R143" s="89"/>
      <c r="S143" s="69"/>
      <c r="T143" s="73"/>
      <c r="U143" s="139"/>
      <c r="V143" s="6"/>
      <c r="X143" s="2"/>
    </row>
    <row r="144" spans="1:24" ht="15">
      <c r="A144" s="69"/>
      <c r="B144" s="70"/>
      <c r="C144" s="108"/>
      <c r="D144" s="69"/>
      <c r="E144" s="71"/>
      <c r="F144" s="69"/>
      <c r="G144" s="122"/>
      <c r="H144" s="102"/>
      <c r="I144" s="102"/>
      <c r="J144" s="102"/>
      <c r="K144" s="25"/>
      <c r="L144" s="25"/>
      <c r="M144" s="25"/>
      <c r="N144" s="88"/>
      <c r="O144" s="69"/>
      <c r="P144" s="89"/>
      <c r="Q144" s="69"/>
      <c r="R144" s="89"/>
      <c r="S144" s="69"/>
      <c r="T144" s="73"/>
      <c r="U144" s="139"/>
      <c r="V144" s="6"/>
      <c r="X144" s="2"/>
    </row>
    <row r="145" spans="1:24" ht="15">
      <c r="A145" s="69"/>
      <c r="B145" s="70"/>
      <c r="C145" s="108"/>
      <c r="D145" s="69"/>
      <c r="E145" s="71"/>
      <c r="F145" s="69"/>
      <c r="G145" s="122"/>
      <c r="H145" s="102"/>
      <c r="I145" s="102"/>
      <c r="J145" s="102"/>
      <c r="K145" s="25"/>
      <c r="L145" s="25"/>
      <c r="M145" s="25"/>
      <c r="N145" s="88"/>
      <c r="O145" s="69"/>
      <c r="P145" s="89"/>
      <c r="Q145" s="69"/>
      <c r="R145" s="89"/>
      <c r="S145" s="69"/>
      <c r="T145" s="73"/>
      <c r="U145" s="139"/>
      <c r="V145" s="6"/>
      <c r="X145" s="2"/>
    </row>
    <row r="146" spans="1:24" ht="15">
      <c r="A146" s="69"/>
      <c r="B146" s="70"/>
      <c r="C146" s="108"/>
      <c r="D146" s="69"/>
      <c r="E146" s="71"/>
      <c r="F146" s="69"/>
      <c r="G146" s="129"/>
      <c r="H146" s="102"/>
      <c r="I146" s="102"/>
      <c r="J146" s="102"/>
      <c r="K146" s="69"/>
      <c r="L146" s="69"/>
      <c r="M146" s="69"/>
      <c r="N146" s="69"/>
      <c r="O146" s="69"/>
      <c r="P146" s="72"/>
      <c r="Q146" s="69"/>
      <c r="R146" s="72"/>
      <c r="S146" s="69"/>
      <c r="T146" s="73"/>
      <c r="U146" s="139"/>
      <c r="V146" s="6"/>
      <c r="X146" s="2"/>
    </row>
    <row r="147" spans="1:24" ht="18">
      <c r="A147" s="24"/>
      <c r="B147" s="133" t="s">
        <v>356</v>
      </c>
      <c r="C147" s="109"/>
      <c r="D147" s="24"/>
      <c r="E147" s="42"/>
      <c r="F147" s="24"/>
      <c r="G147" s="128">
        <f>SUM(G9:G146)</f>
        <v>0</v>
      </c>
      <c r="H147" s="88"/>
      <c r="I147" s="88"/>
      <c r="J147" s="88"/>
      <c r="K147" s="25"/>
      <c r="L147" s="25"/>
      <c r="M147" s="25"/>
      <c r="N147" s="10"/>
      <c r="O147" s="24"/>
      <c r="P147" s="134" t="s">
        <v>357</v>
      </c>
      <c r="Q147" s="24"/>
      <c r="R147" s="43">
        <f>SUM(R9:R146)</f>
        <v>0</v>
      </c>
      <c r="S147" s="24"/>
      <c r="T147" s="2"/>
      <c r="U147" s="139"/>
      <c r="V147" s="6"/>
      <c r="X147" s="2"/>
    </row>
    <row r="148" spans="1:24" ht="15">
      <c r="A148" s="9"/>
      <c r="B148" s="11"/>
      <c r="C148" s="110"/>
      <c r="D148" s="45"/>
      <c r="E148" s="46"/>
      <c r="F148" s="45"/>
      <c r="G148" s="130"/>
      <c r="H148" s="99"/>
      <c r="I148" s="99"/>
      <c r="J148" s="99"/>
      <c r="K148" s="10"/>
      <c r="L148" s="10"/>
      <c r="M148" s="10"/>
      <c r="N148" s="10"/>
      <c r="O148" s="45"/>
      <c r="P148" s="118"/>
      <c r="Q148" s="45"/>
      <c r="R148" s="43"/>
      <c r="S148" s="45"/>
      <c r="T148" s="9"/>
      <c r="U148" s="139"/>
      <c r="V148" s="6"/>
      <c r="X148" s="2"/>
    </row>
    <row r="149" spans="1:24" ht="15.75">
      <c r="A149" s="3"/>
      <c r="B149" s="39" t="s">
        <v>289</v>
      </c>
      <c r="C149" s="112"/>
      <c r="D149" s="40"/>
      <c r="E149" s="41"/>
      <c r="F149" s="40"/>
      <c r="G149" s="131"/>
      <c r="H149" s="97"/>
      <c r="I149" s="97"/>
      <c r="J149" s="97"/>
      <c r="K149" s="28"/>
      <c r="L149" s="28"/>
      <c r="M149" s="28"/>
      <c r="N149" s="28"/>
      <c r="O149" s="40"/>
      <c r="P149" s="119"/>
      <c r="Q149" s="40"/>
      <c r="R149" s="117"/>
      <c r="S149" s="40"/>
      <c r="T149" s="38"/>
      <c r="U149" s="139"/>
      <c r="V149" s="6"/>
      <c r="X149" s="2"/>
    </row>
    <row r="150" spans="1:24" ht="15">
      <c r="A150" s="141"/>
      <c r="B150" s="142"/>
      <c r="C150" s="148"/>
      <c r="D150" s="141"/>
      <c r="E150" s="143"/>
      <c r="F150" s="141"/>
      <c r="G150" s="144"/>
      <c r="H150" s="141"/>
      <c r="I150" s="145"/>
      <c r="J150" s="144"/>
      <c r="K150" s="144"/>
      <c r="L150" s="144"/>
      <c r="M150" s="144"/>
      <c r="N150" s="144"/>
      <c r="O150" s="144"/>
      <c r="P150" s="144"/>
      <c r="Q150" s="141"/>
      <c r="R150" s="144"/>
      <c r="S150" s="141"/>
      <c r="T150" s="144"/>
      <c r="U150" s="139"/>
      <c r="V150" s="6"/>
      <c r="X150" s="2"/>
    </row>
    <row r="151" spans="5:24" ht="15">
      <c r="E151" s="6"/>
      <c r="G151" s="7"/>
      <c r="I151" s="8"/>
      <c r="J151" s="7"/>
      <c r="Q151" s="2"/>
      <c r="V151" s="6"/>
      <c r="X151" s="2"/>
    </row>
    <row r="152" spans="5:24" ht="15">
      <c r="E152" s="6"/>
      <c r="G152" s="7"/>
      <c r="I152" s="8"/>
      <c r="J152" s="7"/>
      <c r="Q152" s="2"/>
      <c r="V152" s="6"/>
      <c r="X152" s="2"/>
    </row>
    <row r="153" spans="5:24" ht="15">
      <c r="E153" s="6"/>
      <c r="G153" s="7"/>
      <c r="I153" s="8"/>
      <c r="J153" s="7"/>
      <c r="Q153" s="2"/>
      <c r="V153" s="6"/>
      <c r="X153" s="2"/>
    </row>
    <row r="154" spans="5:24" ht="15">
      <c r="E154" s="6"/>
      <c r="G154" s="7"/>
      <c r="I154" s="8"/>
      <c r="J154" s="7"/>
      <c r="Q154" s="2"/>
      <c r="V154" s="6"/>
      <c r="X154" s="2"/>
    </row>
    <row r="155" ht="15">
      <c r="E155" s="6"/>
    </row>
    <row r="156" ht="15">
      <c r="E156" s="6"/>
    </row>
    <row r="157" ht="15">
      <c r="E157" s="6"/>
    </row>
    <row r="158" ht="15">
      <c r="E158" s="6"/>
    </row>
    <row r="159" ht="15">
      <c r="E159" s="6"/>
    </row>
    <row r="160" ht="15">
      <c r="E160" s="6"/>
    </row>
    <row r="161" ht="15">
      <c r="E161" s="6"/>
    </row>
    <row r="162" ht="15">
      <c r="E162" s="6"/>
    </row>
    <row r="163" ht="15">
      <c r="E163" s="6"/>
    </row>
    <row r="164" ht="15">
      <c r="E164" s="6"/>
    </row>
    <row r="165" ht="15">
      <c r="E165" s="6"/>
    </row>
    <row r="166" ht="15">
      <c r="E166" s="6"/>
    </row>
    <row r="167" ht="15">
      <c r="E167" s="6"/>
    </row>
    <row r="168" ht="15">
      <c r="E168" s="6"/>
    </row>
    <row r="169" ht="15">
      <c r="E169" s="6"/>
    </row>
    <row r="170" ht="15">
      <c r="E170" s="6"/>
    </row>
    <row r="171" ht="15">
      <c r="E171" s="6"/>
    </row>
    <row r="172" ht="15">
      <c r="E172" s="6"/>
    </row>
    <row r="173" ht="15">
      <c r="E173" s="6"/>
    </row>
    <row r="174" ht="15">
      <c r="E174" s="6"/>
    </row>
    <row r="175" ht="15">
      <c r="E175" s="6"/>
    </row>
    <row r="176" ht="15">
      <c r="E176" s="6"/>
    </row>
    <row r="177" ht="15">
      <c r="E177" s="6"/>
    </row>
    <row r="178" ht="15">
      <c r="E178" s="6"/>
    </row>
    <row r="179" ht="15">
      <c r="E179" s="6"/>
    </row>
    <row r="180" ht="15">
      <c r="E180" s="6"/>
    </row>
    <row r="181" ht="15">
      <c r="E181" s="6"/>
    </row>
    <row r="182" ht="15">
      <c r="E182" s="6"/>
    </row>
    <row r="183" ht="15">
      <c r="E183" s="6"/>
    </row>
    <row r="184" ht="15">
      <c r="E184" s="6"/>
    </row>
    <row r="185" ht="15">
      <c r="E185" s="6"/>
    </row>
    <row r="186" ht="15">
      <c r="E186" s="6"/>
    </row>
    <row r="187" ht="15">
      <c r="E187" s="6"/>
    </row>
    <row r="188" ht="15">
      <c r="E188" s="6"/>
    </row>
    <row r="189" ht="15">
      <c r="E189" s="6"/>
    </row>
    <row r="190" ht="15">
      <c r="E190" s="6"/>
    </row>
    <row r="191" ht="15">
      <c r="E191" s="6"/>
    </row>
    <row r="192" ht="15">
      <c r="E192" s="6"/>
    </row>
    <row r="193" ht="15">
      <c r="E193" s="6"/>
    </row>
    <row r="194" ht="15">
      <c r="E194" s="6"/>
    </row>
    <row r="195" ht="15">
      <c r="E195" s="6"/>
    </row>
    <row r="196" ht="15">
      <c r="E196" s="6"/>
    </row>
    <row r="197" ht="15">
      <c r="E197" s="6"/>
    </row>
    <row r="198" ht="15">
      <c r="E198" s="6"/>
    </row>
    <row r="199" ht="15">
      <c r="E199" s="6"/>
    </row>
    <row r="200" ht="15">
      <c r="E200" s="6"/>
    </row>
    <row r="201" ht="15">
      <c r="E201" s="6"/>
    </row>
    <row r="202" ht="15">
      <c r="E202" s="6"/>
    </row>
    <row r="203" ht="15">
      <c r="E203" s="6"/>
    </row>
    <row r="204" ht="15">
      <c r="E204" s="6"/>
    </row>
    <row r="205" ht="15">
      <c r="E205" s="6"/>
    </row>
    <row r="206" ht="15">
      <c r="E206" s="6"/>
    </row>
    <row r="207" ht="15">
      <c r="E207" s="6"/>
    </row>
    <row r="208" ht="15">
      <c r="E208" s="6"/>
    </row>
    <row r="209" ht="15">
      <c r="E209" s="6"/>
    </row>
    <row r="210" ht="15">
      <c r="E210" s="6"/>
    </row>
    <row r="211" ht="15">
      <c r="E211" s="6"/>
    </row>
    <row r="212" ht="15">
      <c r="E212" s="6"/>
    </row>
    <row r="213" ht="15">
      <c r="E213" s="6"/>
    </row>
    <row r="214" ht="15">
      <c r="E214" s="6"/>
    </row>
    <row r="215" ht="15">
      <c r="E215" s="6"/>
    </row>
    <row r="216" ht="15">
      <c r="E216" s="6"/>
    </row>
    <row r="217" ht="15">
      <c r="E217" s="6"/>
    </row>
    <row r="218" ht="15">
      <c r="E218" s="6"/>
    </row>
    <row r="219" ht="15">
      <c r="E219" s="6"/>
    </row>
    <row r="220" ht="15">
      <c r="E220" s="6"/>
    </row>
    <row r="221" ht="15">
      <c r="E221" s="6"/>
    </row>
    <row r="222" ht="15">
      <c r="E222" s="6"/>
    </row>
    <row r="223" ht="15">
      <c r="E223" s="6"/>
    </row>
    <row r="224" ht="15">
      <c r="E224" s="6"/>
    </row>
    <row r="225" ht="15">
      <c r="E225" s="6"/>
    </row>
    <row r="226" ht="15">
      <c r="E226" s="6"/>
    </row>
    <row r="227" ht="15">
      <c r="E227" s="6"/>
    </row>
    <row r="228" ht="15">
      <c r="E228" s="6"/>
    </row>
    <row r="229" ht="15">
      <c r="E229" s="6"/>
    </row>
    <row r="230" ht="15">
      <c r="E230" s="6"/>
    </row>
    <row r="231" ht="15">
      <c r="E231" s="6"/>
    </row>
    <row r="232" ht="15">
      <c r="E232" s="6"/>
    </row>
    <row r="233" ht="15">
      <c r="E233" s="6"/>
    </row>
    <row r="234" ht="15">
      <c r="E234" s="6"/>
    </row>
    <row r="235" ht="15">
      <c r="E235" s="6"/>
    </row>
    <row r="236" ht="15">
      <c r="E236" s="6"/>
    </row>
    <row r="237" ht="15">
      <c r="E237" s="6"/>
    </row>
    <row r="238" ht="15">
      <c r="E238" s="6"/>
    </row>
    <row r="239" ht="15">
      <c r="E239" s="6"/>
    </row>
    <row r="240" ht="15">
      <c r="E240" s="6"/>
    </row>
    <row r="241" ht="15">
      <c r="E241" s="6"/>
    </row>
    <row r="242" ht="15">
      <c r="E242" s="6"/>
    </row>
    <row r="243" ht="15">
      <c r="E243" s="6"/>
    </row>
    <row r="244" ht="15">
      <c r="E244" s="6"/>
    </row>
    <row r="245" ht="15">
      <c r="E245" s="6"/>
    </row>
    <row r="246" ht="15">
      <c r="E246" s="6"/>
    </row>
    <row r="247" ht="15">
      <c r="E247" s="6"/>
    </row>
    <row r="248" ht="15">
      <c r="E248" s="6"/>
    </row>
    <row r="249" ht="15">
      <c r="E249" s="6"/>
    </row>
    <row r="250" ht="15">
      <c r="E250" s="6"/>
    </row>
    <row r="251" ht="15">
      <c r="E251" s="6"/>
    </row>
    <row r="252" ht="15">
      <c r="E252" s="6"/>
    </row>
    <row r="253" ht="15">
      <c r="E253" s="6"/>
    </row>
    <row r="254" ht="15">
      <c r="E254" s="6"/>
    </row>
    <row r="255" ht="15">
      <c r="E255" s="6"/>
    </row>
    <row r="256" ht="15">
      <c r="E256" s="6"/>
    </row>
    <row r="257" ht="15">
      <c r="E257" s="6"/>
    </row>
    <row r="258" ht="15">
      <c r="E258" s="6"/>
    </row>
    <row r="259" ht="15">
      <c r="E259" s="6"/>
    </row>
    <row r="260" ht="15">
      <c r="E260" s="6"/>
    </row>
    <row r="261" ht="15">
      <c r="E261" s="6"/>
    </row>
    <row r="262" ht="15">
      <c r="E262" s="6"/>
    </row>
    <row r="263" ht="15">
      <c r="E263" s="6"/>
    </row>
    <row r="264" ht="15">
      <c r="E264" s="6"/>
    </row>
    <row r="265" ht="15">
      <c r="E265" s="6"/>
    </row>
    <row r="266" ht="15">
      <c r="E266" s="6"/>
    </row>
    <row r="267" ht="15">
      <c r="E267" s="6"/>
    </row>
    <row r="268" ht="15">
      <c r="E268" s="6"/>
    </row>
    <row r="269" ht="15">
      <c r="E269" s="6"/>
    </row>
    <row r="270" ht="15">
      <c r="E270" s="6"/>
    </row>
    <row r="271" ht="15">
      <c r="E271" s="6"/>
    </row>
    <row r="272" ht="15">
      <c r="E272" s="6"/>
    </row>
    <row r="273" ht="15">
      <c r="E273" s="6"/>
    </row>
    <row r="274" ht="15">
      <c r="E274" s="6"/>
    </row>
    <row r="275" ht="15">
      <c r="E275" s="6"/>
    </row>
    <row r="276" ht="15">
      <c r="E276" s="6"/>
    </row>
    <row r="277" ht="15">
      <c r="E277" s="6"/>
    </row>
    <row r="278" ht="15">
      <c r="E278" s="6"/>
    </row>
    <row r="279" ht="15">
      <c r="E279" s="6"/>
    </row>
    <row r="280" ht="15">
      <c r="E280" s="6"/>
    </row>
    <row r="281" ht="15">
      <c r="E281" s="6"/>
    </row>
    <row r="282" ht="15">
      <c r="E282" s="6"/>
    </row>
    <row r="283" ht="15">
      <c r="E283" s="6"/>
    </row>
    <row r="284" ht="15">
      <c r="E284" s="6"/>
    </row>
    <row r="285" ht="15">
      <c r="E285" s="6"/>
    </row>
    <row r="286" ht="15">
      <c r="E286" s="6"/>
    </row>
    <row r="287" ht="15">
      <c r="E287" s="6"/>
    </row>
    <row r="288" ht="15">
      <c r="E288" s="6"/>
    </row>
    <row r="289" ht="15">
      <c r="E289" s="6"/>
    </row>
    <row r="290" ht="15">
      <c r="E290" s="6"/>
    </row>
    <row r="291" ht="15">
      <c r="E291" s="6"/>
    </row>
    <row r="292" ht="15">
      <c r="E292" s="6"/>
    </row>
    <row r="293" ht="15">
      <c r="E293" s="6"/>
    </row>
    <row r="294" ht="15">
      <c r="E294" s="6"/>
    </row>
    <row r="295" ht="15">
      <c r="E295" s="6"/>
    </row>
    <row r="296" ht="15">
      <c r="E296" s="6"/>
    </row>
    <row r="297" ht="15">
      <c r="E297" s="6"/>
    </row>
    <row r="298" ht="15">
      <c r="E298" s="6"/>
    </row>
    <row r="299" ht="15">
      <c r="E299" s="6"/>
    </row>
    <row r="300" ht="15">
      <c r="E300" s="6"/>
    </row>
    <row r="301" ht="15">
      <c r="E301" s="6"/>
    </row>
    <row r="302" ht="15">
      <c r="E302" s="6"/>
    </row>
    <row r="303" ht="15">
      <c r="E303" s="6"/>
    </row>
    <row r="304" ht="15">
      <c r="E304" s="6"/>
    </row>
    <row r="305" ht="15">
      <c r="E305" s="6"/>
    </row>
    <row r="306" ht="15">
      <c r="E306" s="6"/>
    </row>
    <row r="307" ht="15">
      <c r="E307" s="6"/>
    </row>
    <row r="308" ht="15">
      <c r="E308" s="6"/>
    </row>
    <row r="309" ht="15">
      <c r="E309" s="6"/>
    </row>
    <row r="310" ht="15">
      <c r="E310" s="6"/>
    </row>
    <row r="311" ht="15">
      <c r="E311" s="6"/>
    </row>
    <row r="312" ht="15">
      <c r="E312" s="6"/>
    </row>
    <row r="313" ht="15">
      <c r="E313" s="6"/>
    </row>
    <row r="314" ht="15">
      <c r="E314" s="6"/>
    </row>
    <row r="315" ht="15">
      <c r="E315" s="6"/>
    </row>
    <row r="316" ht="15">
      <c r="E316" s="6"/>
    </row>
    <row r="317" ht="15">
      <c r="E317" s="6"/>
    </row>
    <row r="318" ht="15">
      <c r="E318" s="6"/>
    </row>
  </sheetData>
  <sheetProtection/>
  <mergeCells count="1">
    <mergeCell ref="A5:B5"/>
  </mergeCells>
  <printOptions/>
  <pageMargins left="0.5" right="0.5" top="0.92" bottom="0.5" header="0.5" footer="0.5"/>
  <pageSetup fitToHeight="0" fitToWidth="1" horizontalDpi="600" verticalDpi="600" orientation="portrait" scale="47" r:id="rId2"/>
  <headerFooter alignWithMargins="0">
    <oddHeader>&amp;C&amp;"Arial MT,Bold"NAVFAC P-80  Armory Criteria CCN 143-45
</oddHeader>
    <oddFooter>&amp;C&amp;P</oddFooter>
  </headerFooter>
  <drawing r:id="rId1"/>
</worksheet>
</file>

<file path=xl/worksheets/sheet6.xml><?xml version="1.0" encoding="utf-8"?>
<worksheet xmlns="http://schemas.openxmlformats.org/spreadsheetml/2006/main" xmlns:r="http://schemas.openxmlformats.org/officeDocument/2006/relationships">
  <dimension ref="A1:I57"/>
  <sheetViews>
    <sheetView zoomScalePageLayoutView="0" workbookViewId="0" topLeftCell="A7">
      <selection activeCell="D28" sqref="D28:E30"/>
    </sheetView>
  </sheetViews>
  <sheetFormatPr defaultColWidth="9.140625" defaultRowHeight="12.75"/>
  <cols>
    <col min="1" max="1" width="33.421875" style="0" customWidth="1"/>
    <col min="2" max="2" width="10.28125" style="0" customWidth="1"/>
    <col min="3" max="3" width="10.57421875" style="0" customWidth="1"/>
    <col min="4" max="4" width="9.421875" style="0" customWidth="1"/>
    <col min="6" max="6" width="30.00390625" style="0" customWidth="1"/>
  </cols>
  <sheetData>
    <row r="1" spans="1:4" ht="15.75">
      <c r="A1" s="33" t="s">
        <v>78</v>
      </c>
      <c r="B1" s="34" t="str">
        <f>'Line Co. Input'!C6</f>
        <v>Line Co.</v>
      </c>
      <c r="C1" s="27"/>
      <c r="D1" s="27"/>
    </row>
    <row r="2" spans="1:5" ht="56.25" customHeight="1">
      <c r="A2" s="26" t="s">
        <v>74</v>
      </c>
      <c r="B2" s="30" t="s">
        <v>75</v>
      </c>
      <c r="C2" s="31" t="s">
        <v>76</v>
      </c>
      <c r="D2" s="31" t="s">
        <v>77</v>
      </c>
      <c r="E2" s="31" t="s">
        <v>27</v>
      </c>
    </row>
    <row r="3" spans="1:5" ht="12.75">
      <c r="A3" t="s">
        <v>405</v>
      </c>
      <c r="B3" s="48">
        <f>ROUNDUP('Line Co. Input'!G10+'Line Co. Input'!G11+'Line Co. Input'!G14+'Line Co. Input'!G15+'Line Co. Input'!G16+'Line Co. Input'!G17+'Line Co. Input'!G19+'Line Co. Input'!G20+'Line Co. Input'!G23+'Line Co. Input'!G28+'Line Co. Input'!G37+'Line Co. Input'!G40+'Line Co. Input'!G41+'Line Co. Input'!G43+'Line Co. Input'!G45+'Line Co. Input'!G46+'Line Co. Input'!G47+'Line Co. Input'!G52+'Line Co. Input'!G53+'Line Co. Input'!G54+'Line Co. Input'!G69+'Line Co. Input'!G70+'Line Co. Input'!G71+'Line Co. Input'!G79+'Line Co. Input'!G80+'Line Co. Input'!G81+'Line Co. Input'!G82+'Line Co. Input'!G83+'Line Co. Input'!G84+'Line Co. Input'!G103+'Line Co. Input'!G105+'Line Co. Input'!G107+'Line Co. Input'!G108+'Line Co. Input'!G109+'Line Co. Input'!G110+'Line Co. Input'!G111+'Line Co. Input'!G112+'Line Co. Input'!G118+'Line Co. Input'!G119+'Line Co. Input'!G121+'Line Co. Input'!G122+'Line Co. Input'!G132+'Line Co. Input'!G133+'Line Co. Input'!G135+'Line Co. Input'!G141,0)</f>
        <v>0</v>
      </c>
      <c r="C3" s="48">
        <f>ROUNDUP(B3,0)</f>
        <v>0</v>
      </c>
      <c r="D3" s="136">
        <v>13.4</v>
      </c>
      <c r="E3">
        <f aca="true" t="shared" si="0" ref="E3:E19">C3*D3</f>
        <v>0</v>
      </c>
    </row>
    <row r="4" spans="1:5" ht="12.75">
      <c r="A4" t="s">
        <v>343</v>
      </c>
      <c r="B4" s="48">
        <f>C4</f>
        <v>0</v>
      </c>
      <c r="C4" s="48">
        <f>ROUNDUP('Line Co. Input'!G12+'Line Co. Input'!G49+'Line Co. Input'!G51+'Line Co. Input'!G72+'Line Co. Input'!G73+'Line Co. Input'!G75+'Line Co. Input'!G76+'Line Co. Input'!G77+'Line Co. Input'!G92+'Line Co. Input'!G98+'Line Co. Input'!G113+'Line Co. Input'!G129+'Line Co. Input'!G130+'Line Co. Input'!G131,0)</f>
        <v>0</v>
      </c>
      <c r="D4" s="136">
        <v>13.4</v>
      </c>
      <c r="E4">
        <f t="shared" si="0"/>
        <v>0</v>
      </c>
    </row>
    <row r="5" spans="1:5" ht="12.75">
      <c r="A5" t="s">
        <v>344</v>
      </c>
      <c r="B5" s="29">
        <f>ROUNDUP('Line Co. Input'!C93/10,0)</f>
        <v>0</v>
      </c>
      <c r="C5" s="48">
        <f>'Line Co. Input'!G93</f>
        <v>0</v>
      </c>
      <c r="D5" s="136">
        <v>13.4</v>
      </c>
      <c r="E5">
        <f t="shared" si="0"/>
        <v>0</v>
      </c>
    </row>
    <row r="6" spans="1:5" ht="12.75">
      <c r="A6" t="s">
        <v>379</v>
      </c>
      <c r="B6" s="29">
        <f>ROUNDUP('Line Co. Input'!C94/10,0)</f>
        <v>0</v>
      </c>
      <c r="C6" s="48">
        <f>'Line Co. Input'!G94</f>
        <v>0</v>
      </c>
      <c r="D6" s="136">
        <v>13.4</v>
      </c>
      <c r="E6">
        <f>C6*D6</f>
        <v>0</v>
      </c>
    </row>
    <row r="7" spans="1:5" ht="12.75">
      <c r="A7" t="s">
        <v>345</v>
      </c>
      <c r="B7" s="29">
        <f>ROUNDUP('Weapons Co. Input'!C38/10,0)</f>
        <v>0</v>
      </c>
      <c r="C7" s="48">
        <f>'Line Co. Input'!G38</f>
        <v>0</v>
      </c>
      <c r="D7" s="136">
        <v>13.4</v>
      </c>
      <c r="E7">
        <f t="shared" si="0"/>
        <v>0</v>
      </c>
    </row>
    <row r="8" spans="1:5" ht="12.75">
      <c r="A8" t="s">
        <v>346</v>
      </c>
      <c r="B8" s="29">
        <f>ROUNDUP('Line Co. Input'!C21/5,0)</f>
        <v>0</v>
      </c>
      <c r="C8" s="48">
        <f>'Line Co. Input'!G21</f>
        <v>0</v>
      </c>
      <c r="D8" s="136">
        <v>13.4</v>
      </c>
      <c r="E8">
        <f t="shared" si="0"/>
        <v>0</v>
      </c>
    </row>
    <row r="9" spans="1:5" ht="12.75">
      <c r="A9" t="s">
        <v>347</v>
      </c>
      <c r="B9" s="29">
        <f>ROUNDUP('Line Co. Input'!C55/9,0)</f>
        <v>0</v>
      </c>
      <c r="C9" s="48">
        <f>'Line Co. Input'!G55</f>
        <v>0</v>
      </c>
      <c r="D9" s="136">
        <v>13.4</v>
      </c>
      <c r="E9">
        <f t="shared" si="0"/>
        <v>0</v>
      </c>
    </row>
    <row r="10" spans="1:5" ht="12.75">
      <c r="A10" t="s">
        <v>348</v>
      </c>
      <c r="B10" s="29">
        <f>ROUNDUP('Line Co. Input'!C57/8,0)</f>
        <v>0</v>
      </c>
      <c r="C10" s="48">
        <f>'Line Co. Input'!G57</f>
        <v>0</v>
      </c>
      <c r="D10" s="136">
        <v>13.4</v>
      </c>
      <c r="E10">
        <f t="shared" si="0"/>
        <v>0</v>
      </c>
    </row>
    <row r="11" spans="1:5" ht="12.75">
      <c r="A11" t="s">
        <v>349</v>
      </c>
      <c r="B11" s="29">
        <f>ROUNDUP('Line Co. Input'!C61/4,0)</f>
        <v>0</v>
      </c>
      <c r="C11" s="48">
        <f>'Line Co. Input'!G61</f>
        <v>0</v>
      </c>
      <c r="D11" s="136">
        <v>13.4</v>
      </c>
      <c r="E11">
        <f t="shared" si="0"/>
        <v>0</v>
      </c>
    </row>
    <row r="12" spans="1:5" ht="12.75">
      <c r="A12" t="s">
        <v>350</v>
      </c>
      <c r="B12" s="29">
        <f>ROUNDUP('Line Co. Input'!C62/4,0)</f>
        <v>0</v>
      </c>
      <c r="C12" s="48">
        <f>'Line Co. Input'!G62</f>
        <v>0</v>
      </c>
      <c r="D12" s="136">
        <v>13.4</v>
      </c>
      <c r="E12">
        <f t="shared" si="0"/>
        <v>0</v>
      </c>
    </row>
    <row r="13" spans="1:5" ht="12.75">
      <c r="A13" t="s">
        <v>351</v>
      </c>
      <c r="B13" s="29">
        <f>ROUNDUP('Line Co. Input'!C59/9,0)</f>
        <v>0</v>
      </c>
      <c r="C13" s="48">
        <f>'Line Co. Input'!G59</f>
        <v>0</v>
      </c>
      <c r="D13" s="136">
        <v>13.4</v>
      </c>
      <c r="E13">
        <f t="shared" si="0"/>
        <v>0</v>
      </c>
    </row>
    <row r="14" spans="1:5" ht="12.75">
      <c r="A14" t="s">
        <v>352</v>
      </c>
      <c r="B14" s="29">
        <f>ROUNDUP('Line Co. Input'!C63/5,0)</f>
        <v>0</v>
      </c>
      <c r="C14" s="48">
        <f>'Line Co. Input'!G63</f>
        <v>0</v>
      </c>
      <c r="D14" s="136">
        <v>13.4</v>
      </c>
      <c r="E14">
        <f t="shared" si="0"/>
        <v>0</v>
      </c>
    </row>
    <row r="15" spans="1:5" ht="12.75">
      <c r="A15" t="s">
        <v>353</v>
      </c>
      <c r="B15" s="29">
        <f>ROUNDUP('Line Co. Input'!C95/10,0)</f>
        <v>0</v>
      </c>
      <c r="C15" s="48">
        <f>'Line Co. Input'!G95</f>
        <v>0</v>
      </c>
      <c r="D15" s="136">
        <v>13.4</v>
      </c>
      <c r="E15">
        <f t="shared" si="0"/>
        <v>0</v>
      </c>
    </row>
    <row r="16" spans="1:5" ht="12.75">
      <c r="A16" t="s">
        <v>66</v>
      </c>
      <c r="B16" s="29">
        <f>ROUNDUP('Line Co. Input'!C96/8,0)</f>
        <v>0</v>
      </c>
      <c r="C16" s="48">
        <f>'Line Co. Input'!G96</f>
        <v>0</v>
      </c>
      <c r="D16" s="136">
        <v>21</v>
      </c>
      <c r="E16">
        <f t="shared" si="0"/>
        <v>0</v>
      </c>
    </row>
    <row r="17" spans="1:9" ht="12.75">
      <c r="A17" t="s">
        <v>354</v>
      </c>
      <c r="B17" s="29">
        <f>ROUNDUP('Line Co. Input'!C100/10,0)</f>
        <v>0</v>
      </c>
      <c r="C17" s="48">
        <f>'Line Co. Input'!G100</f>
        <v>0</v>
      </c>
      <c r="D17" s="136">
        <v>13.4</v>
      </c>
      <c r="E17">
        <f t="shared" si="0"/>
        <v>0</v>
      </c>
      <c r="I17" s="146"/>
    </row>
    <row r="18" spans="1:5" ht="12.75">
      <c r="A18" t="s">
        <v>355</v>
      </c>
      <c r="B18" s="29">
        <f>ROUNDUP('Line Co. Input'!C101/10,0)</f>
        <v>0</v>
      </c>
      <c r="C18" s="48">
        <f>'Line Co. Input'!G101</f>
        <v>0</v>
      </c>
      <c r="D18" s="136">
        <v>13.4</v>
      </c>
      <c r="E18">
        <f t="shared" si="0"/>
        <v>0</v>
      </c>
    </row>
    <row r="19" spans="1:5" ht="12.75">
      <c r="A19" t="s">
        <v>354</v>
      </c>
      <c r="B19" s="29">
        <f>ROUNDUP('Line Co. Input'!C102/10,0)</f>
        <v>0</v>
      </c>
      <c r="C19" s="48">
        <f>'Line Co. Input'!G102</f>
        <v>0</v>
      </c>
      <c r="D19" s="136">
        <v>13.4</v>
      </c>
      <c r="E19">
        <f t="shared" si="0"/>
        <v>0</v>
      </c>
    </row>
    <row r="20" ht="12.75">
      <c r="D20" s="136"/>
    </row>
    <row r="21" spans="1:5" ht="12.75">
      <c r="A21" s="26" t="s">
        <v>82</v>
      </c>
      <c r="B21" s="27">
        <f>SUM(B3:B20)</f>
        <v>0</v>
      </c>
      <c r="C21" s="82">
        <f>SUM(C3:C20)</f>
        <v>0</v>
      </c>
      <c r="D21" s="135"/>
      <c r="E21" s="121">
        <f>SUM(E3:E17)</f>
        <v>0</v>
      </c>
    </row>
    <row r="22" ht="12.75">
      <c r="D22" s="136"/>
    </row>
    <row r="23" spans="1:4" ht="12.75">
      <c r="A23" s="32" t="s">
        <v>67</v>
      </c>
      <c r="B23" s="27"/>
      <c r="D23" s="136"/>
    </row>
    <row r="24" spans="1:5" ht="12.75">
      <c r="A24" t="s">
        <v>68</v>
      </c>
      <c r="B24" s="48">
        <f>ROUNDUP('Line Co. Input'!G39,0)</f>
        <v>0</v>
      </c>
      <c r="D24" s="136">
        <v>18</v>
      </c>
      <c r="E24">
        <f aca="true" t="shared" si="1" ref="E24:E42">B24*D24</f>
        <v>0</v>
      </c>
    </row>
    <row r="25" spans="1:5" ht="12.75">
      <c r="A25" t="s">
        <v>69</v>
      </c>
      <c r="B25" s="48">
        <f>ROUNDUP('Line Co. Input'!G67,0)</f>
        <v>0</v>
      </c>
      <c r="D25" s="136">
        <v>22</v>
      </c>
      <c r="E25">
        <f t="shared" si="1"/>
        <v>0</v>
      </c>
    </row>
    <row r="26" spans="1:5" ht="12.75">
      <c r="A26" t="s">
        <v>389</v>
      </c>
      <c r="B26" s="48">
        <f>ROUNDUP('Line Co. Input'!G26,0)</f>
        <v>0</v>
      </c>
      <c r="D26" s="136">
        <v>9.5</v>
      </c>
      <c r="E26">
        <f t="shared" si="1"/>
        <v>0</v>
      </c>
    </row>
    <row r="27" spans="1:5" ht="12.75">
      <c r="A27" t="s">
        <v>402</v>
      </c>
      <c r="B27" s="48">
        <f>ROUNDUP('Line Co. Input'!G65,0)</f>
        <v>0</v>
      </c>
      <c r="D27" s="136">
        <v>9.5</v>
      </c>
      <c r="E27">
        <f t="shared" si="1"/>
        <v>0</v>
      </c>
    </row>
    <row r="28" spans="1:5" ht="12.75">
      <c r="A28" t="s">
        <v>400</v>
      </c>
      <c r="B28" s="48">
        <f>ROUNDUP('Line Co. Input'!G120,0)</f>
        <v>0</v>
      </c>
      <c r="D28" s="136">
        <v>13.4</v>
      </c>
      <c r="E28">
        <f t="shared" si="1"/>
        <v>0</v>
      </c>
    </row>
    <row r="29" spans="1:5" ht="12.75">
      <c r="A29" t="s">
        <v>401</v>
      </c>
      <c r="B29" s="48">
        <f>ROUNDUP('Line Co. Input'!G68,0)</f>
        <v>0</v>
      </c>
      <c r="D29" s="136">
        <v>12.5</v>
      </c>
      <c r="E29">
        <f t="shared" si="1"/>
        <v>0</v>
      </c>
    </row>
    <row r="30" spans="1:5" ht="12.75">
      <c r="A30" t="s">
        <v>403</v>
      </c>
      <c r="B30" s="48">
        <f>ROUNDUP('Line Co. Input'!G66,0)</f>
        <v>0</v>
      </c>
      <c r="D30" s="136">
        <v>12.5</v>
      </c>
      <c r="E30">
        <f t="shared" si="1"/>
        <v>0</v>
      </c>
    </row>
    <row r="31" spans="1:5" ht="12.75">
      <c r="A31" t="s">
        <v>65</v>
      </c>
      <c r="B31" s="48">
        <f>ROUNDUP('Line Co. Input'!G42,0)</f>
        <v>0</v>
      </c>
      <c r="D31" s="136">
        <v>16.6</v>
      </c>
      <c r="E31">
        <f t="shared" si="1"/>
        <v>0</v>
      </c>
    </row>
    <row r="32" spans="1:5" ht="12.75">
      <c r="A32" t="s">
        <v>70</v>
      </c>
      <c r="B32" s="48">
        <f>ROUNDUP('Line Co. Input'!G78,0)</f>
        <v>0</v>
      </c>
      <c r="D32" s="136">
        <v>33</v>
      </c>
      <c r="E32">
        <f t="shared" si="1"/>
        <v>0</v>
      </c>
    </row>
    <row r="33" spans="1:5" ht="12.75">
      <c r="A33" t="s">
        <v>71</v>
      </c>
      <c r="B33" s="48">
        <f>ROUNDUP('Line Co. Input'!G97,0)</f>
        <v>0</v>
      </c>
      <c r="D33" s="136">
        <v>24.9</v>
      </c>
      <c r="E33">
        <f t="shared" si="1"/>
        <v>0</v>
      </c>
    </row>
    <row r="34" spans="1:5" ht="12.75">
      <c r="A34" t="s">
        <v>337</v>
      </c>
      <c r="B34" s="48">
        <f>ROUNDUP('Line Co. Input'!G22,0)</f>
        <v>0</v>
      </c>
      <c r="D34" s="136">
        <v>17.3</v>
      </c>
      <c r="E34">
        <f t="shared" si="1"/>
        <v>0</v>
      </c>
    </row>
    <row r="35" spans="1:5" ht="12.75">
      <c r="A35" t="s">
        <v>331</v>
      </c>
      <c r="B35" s="48">
        <f>ROUNDUP('Line Co. Input'!G50,0)</f>
        <v>0</v>
      </c>
      <c r="D35" s="136">
        <v>18</v>
      </c>
      <c r="E35">
        <f t="shared" si="1"/>
        <v>0</v>
      </c>
    </row>
    <row r="36" spans="1:5" ht="12.75">
      <c r="A36" t="s">
        <v>335</v>
      </c>
      <c r="B36" s="48">
        <f>ROUNDUP('Line Co. Input'!G29,0)</f>
        <v>0</v>
      </c>
      <c r="D36" s="136">
        <v>20.1</v>
      </c>
      <c r="E36">
        <f t="shared" si="1"/>
        <v>0</v>
      </c>
    </row>
    <row r="37" spans="1:5" ht="12.75">
      <c r="A37" t="s">
        <v>72</v>
      </c>
      <c r="B37" s="48">
        <f>ROUNDUP('Line Co. Input'!G134,0)</f>
        <v>0</v>
      </c>
      <c r="C37" t="s">
        <v>309</v>
      </c>
      <c r="D37" s="136">
        <v>15.9</v>
      </c>
      <c r="E37">
        <f t="shared" si="1"/>
        <v>0</v>
      </c>
    </row>
    <row r="38" spans="1:5" ht="12.75">
      <c r="A38" t="s">
        <v>73</v>
      </c>
      <c r="B38" s="48">
        <f>ROUNDUP('Line Co. Input'!G139,0)</f>
        <v>0</v>
      </c>
      <c r="D38" s="136">
        <v>20</v>
      </c>
      <c r="E38">
        <f t="shared" si="1"/>
        <v>0</v>
      </c>
    </row>
    <row r="39" spans="1:5" ht="12.75">
      <c r="A39" t="s">
        <v>364</v>
      </c>
      <c r="B39" s="48">
        <f>ROUNDUP('Line Co. Input'!G74,0)</f>
        <v>0</v>
      </c>
      <c r="C39" s="29"/>
      <c r="D39" s="136">
        <v>7.4</v>
      </c>
      <c r="E39">
        <f t="shared" si="1"/>
        <v>0</v>
      </c>
    </row>
    <row r="40" spans="1:5" ht="12.75">
      <c r="A40" t="s">
        <v>384</v>
      </c>
      <c r="B40" s="48">
        <f>ROUNDUP('Line Co. Input'!G87,0)</f>
        <v>0</v>
      </c>
      <c r="C40" s="29"/>
      <c r="D40" s="136">
        <v>5.7</v>
      </c>
      <c r="E40">
        <f t="shared" si="1"/>
        <v>0</v>
      </c>
    </row>
    <row r="41" spans="1:5" ht="12.75">
      <c r="A41" t="s">
        <v>386</v>
      </c>
      <c r="B41" s="48">
        <f>ROUNDUP('Line Co. Input'!G91,0)</f>
        <v>0</v>
      </c>
      <c r="C41" s="29"/>
      <c r="D41" s="136">
        <v>22.5</v>
      </c>
      <c r="E41">
        <f t="shared" si="1"/>
        <v>0</v>
      </c>
    </row>
    <row r="42" spans="1:5" ht="12.75">
      <c r="A42" t="s">
        <v>388</v>
      </c>
      <c r="B42" s="48">
        <f>ROUNDUP('Line Co. Input'!G142,0)</f>
        <v>0</v>
      </c>
      <c r="C42" s="29"/>
      <c r="D42" s="136">
        <v>11</v>
      </c>
      <c r="E42">
        <f t="shared" si="1"/>
        <v>0</v>
      </c>
    </row>
    <row r="43" spans="2:4" ht="12.75">
      <c r="B43" s="29"/>
      <c r="D43" s="136"/>
    </row>
    <row r="44" spans="1:5" ht="12.75">
      <c r="A44" s="26" t="s">
        <v>82</v>
      </c>
      <c r="B44" s="27">
        <f>SUM(B24:B43)</f>
        <v>0</v>
      </c>
      <c r="C44" s="26"/>
      <c r="D44" s="135"/>
      <c r="E44" s="121">
        <f>SUM(E24:E42)</f>
        <v>0</v>
      </c>
    </row>
    <row r="45" spans="1:5" ht="12.75">
      <c r="A45" s="26"/>
      <c r="B45" s="27"/>
      <c r="C45" s="26"/>
      <c r="D45" s="135"/>
      <c r="E45" s="26"/>
    </row>
    <row r="46" spans="2:4" ht="12.75">
      <c r="B46" s="29"/>
      <c r="D46" s="136"/>
    </row>
    <row r="47" spans="1:4" ht="12.75">
      <c r="A47" s="26" t="s">
        <v>84</v>
      </c>
      <c r="B47" s="29"/>
      <c r="D47" s="136"/>
    </row>
    <row r="48" spans="1:5" ht="25.5">
      <c r="A48" s="30" t="s">
        <v>79</v>
      </c>
      <c r="B48" s="29" t="s">
        <v>81</v>
      </c>
      <c r="D48" s="136"/>
      <c r="E48">
        <v>90</v>
      </c>
    </row>
    <row r="49" spans="1:5" ht="12.75">
      <c r="A49" s="30" t="s">
        <v>341</v>
      </c>
      <c r="B49" s="29" t="s">
        <v>81</v>
      </c>
      <c r="D49" s="136"/>
      <c r="E49">
        <v>13.4</v>
      </c>
    </row>
    <row r="50" spans="1:5" ht="25.5">
      <c r="A50" s="30" t="s">
        <v>340</v>
      </c>
      <c r="B50" s="29" t="s">
        <v>81</v>
      </c>
      <c r="D50" s="136"/>
      <c r="E50">
        <v>14.3</v>
      </c>
    </row>
    <row r="51" spans="1:5" ht="12.75">
      <c r="A51" s="30" t="s">
        <v>339</v>
      </c>
      <c r="B51" s="29" t="s">
        <v>81</v>
      </c>
      <c r="D51" s="136"/>
      <c r="E51">
        <v>6</v>
      </c>
    </row>
    <row r="52" spans="1:5" ht="12.75">
      <c r="A52" s="30" t="s">
        <v>338</v>
      </c>
      <c r="B52" s="29" t="s">
        <v>81</v>
      </c>
      <c r="D52" s="136"/>
      <c r="E52">
        <v>10.5</v>
      </c>
    </row>
    <row r="53" spans="1:5" ht="25.5">
      <c r="A53" s="30" t="s">
        <v>80</v>
      </c>
      <c r="B53" s="67"/>
      <c r="D53" s="136">
        <v>105</v>
      </c>
      <c r="E53">
        <f>B53*D53</f>
        <v>0</v>
      </c>
    </row>
    <row r="54" spans="1:5" ht="12.75">
      <c r="A54" s="30" t="s">
        <v>382</v>
      </c>
      <c r="B54" s="67"/>
      <c r="D54" s="136">
        <v>14.3</v>
      </c>
      <c r="E54">
        <f>B54*D54</f>
        <v>0</v>
      </c>
    </row>
    <row r="55" spans="1:5" ht="12.75">
      <c r="A55" s="65"/>
      <c r="B55" s="66"/>
      <c r="C55" s="65"/>
      <c r="D55" s="137"/>
      <c r="E55" s="65"/>
    </row>
    <row r="56" spans="1:5" ht="12.75">
      <c r="A56" s="26" t="s">
        <v>83</v>
      </c>
      <c r="B56" s="26"/>
      <c r="C56" s="26"/>
      <c r="D56" s="135"/>
      <c r="E56" s="35">
        <f>ROUNDUP(SUM(E48:E55,E44,E21),0)</f>
        <v>135</v>
      </c>
    </row>
    <row r="57" ht="12.75">
      <c r="A57" t="s">
        <v>309</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5:X332"/>
  <sheetViews>
    <sheetView showZeros="0" view="pageBreakPreview" zoomScale="50" zoomScaleNormal="50" zoomScaleSheetLayoutView="50" zoomScalePageLayoutView="0" workbookViewId="0" topLeftCell="A1">
      <selection activeCell="C9" sqref="C9"/>
    </sheetView>
  </sheetViews>
  <sheetFormatPr defaultColWidth="12.57421875" defaultRowHeight="12.75"/>
  <cols>
    <col min="1" max="1" width="10.28125" style="2" customWidth="1"/>
    <col min="2" max="2" width="42.7109375" style="15" customWidth="1"/>
    <col min="3" max="3" width="19.8515625" style="106" customWidth="1"/>
    <col min="4" max="4" width="7.8515625" style="2" customWidth="1"/>
    <col min="5" max="5" width="15.00390625" style="2" customWidth="1"/>
    <col min="6" max="6" width="7.421875" style="2" customWidth="1"/>
    <col min="7" max="7" width="16.7109375" style="2" customWidth="1"/>
    <col min="8" max="8" width="12.28125" style="2" hidden="1" customWidth="1"/>
    <col min="9" max="9" width="15.00390625" style="7" hidden="1" customWidth="1"/>
    <col min="10" max="10" width="10.57421875" style="2" hidden="1" customWidth="1"/>
    <col min="11" max="11" width="13.28125" style="7" hidden="1" customWidth="1"/>
    <col min="12" max="14" width="12.57421875" style="7" hidden="1" customWidth="1"/>
    <col min="15" max="15" width="12.57421875" style="7" customWidth="1"/>
    <col min="16" max="16" width="18.57421875" style="7" customWidth="1"/>
    <col min="17" max="17" width="7.140625" style="7" customWidth="1"/>
    <col min="18" max="18" width="14.28125" style="7" customWidth="1"/>
    <col min="19" max="19" width="2.421875" style="2" customWidth="1"/>
    <col min="20" max="20" width="31.421875" style="7" customWidth="1"/>
    <col min="21" max="21" width="8.28125" style="2" customWidth="1"/>
    <col min="22" max="22" width="14.140625" style="7" customWidth="1"/>
    <col min="23" max="23" width="1.421875" style="2" customWidth="1"/>
    <col min="24" max="24" width="22.140625" style="1" customWidth="1"/>
    <col min="25" max="16384" width="12.57421875" style="2" customWidth="1"/>
  </cols>
  <sheetData>
    <row r="1" ht="106.5" customHeight="1"/>
    <row r="2" ht="106.5" customHeight="1"/>
    <row r="3" ht="106.5" customHeight="1"/>
    <row r="4" ht="106.5" customHeight="1"/>
    <row r="5" spans="1:24" ht="144" customHeight="1">
      <c r="A5" s="165" t="s">
        <v>37</v>
      </c>
      <c r="B5" s="165"/>
      <c r="C5" s="147" t="s">
        <v>98</v>
      </c>
      <c r="D5" s="28"/>
      <c r="E5" s="28"/>
      <c r="F5" s="28"/>
      <c r="G5" s="28"/>
      <c r="H5" s="28"/>
      <c r="I5" s="28"/>
      <c r="J5" s="28"/>
      <c r="K5" s="28"/>
      <c r="L5" s="28"/>
      <c r="M5" s="28"/>
      <c r="N5" s="28"/>
      <c r="O5" s="28"/>
      <c r="P5" s="28"/>
      <c r="Q5" s="28"/>
      <c r="R5" s="28"/>
      <c r="S5" s="28"/>
      <c r="T5" s="28"/>
      <c r="U5" s="28"/>
      <c r="V5" s="28"/>
      <c r="W5" s="28"/>
      <c r="X5" s="28"/>
    </row>
    <row r="6" spans="1:24" ht="58.5" customHeight="1" thickBot="1">
      <c r="A6" s="68" t="s">
        <v>78</v>
      </c>
      <c r="C6" s="57" t="s">
        <v>106</v>
      </c>
      <c r="D6" s="28"/>
      <c r="E6" s="28"/>
      <c r="F6" s="28"/>
      <c r="G6" s="28"/>
      <c r="H6" s="28"/>
      <c r="I6" s="28"/>
      <c r="J6" s="28"/>
      <c r="K6" s="28"/>
      <c r="L6" s="28"/>
      <c r="M6" s="28"/>
      <c r="N6" s="28"/>
      <c r="O6" s="28"/>
      <c r="P6" s="28"/>
      <c r="Q6" s="28"/>
      <c r="R6" s="28"/>
      <c r="S6" s="28"/>
      <c r="T6" s="28"/>
      <c r="U6" s="28"/>
      <c r="V6" s="28"/>
      <c r="X6" s="2"/>
    </row>
    <row r="7" spans="1:24" ht="34.5" customHeight="1" thickBot="1">
      <c r="A7" s="68" t="s">
        <v>99</v>
      </c>
      <c r="C7" s="76">
        <v>0</v>
      </c>
      <c r="D7" s="28"/>
      <c r="E7" s="28"/>
      <c r="F7" s="28"/>
      <c r="G7" s="28"/>
      <c r="H7" s="28"/>
      <c r="I7" s="28"/>
      <c r="J7" s="28"/>
      <c r="K7" s="28"/>
      <c r="L7" s="28"/>
      <c r="M7" s="28"/>
      <c r="N7" s="28"/>
      <c r="O7" s="28"/>
      <c r="P7" s="28"/>
      <c r="Q7" s="28"/>
      <c r="R7" s="28"/>
      <c r="S7" s="28"/>
      <c r="T7" s="28"/>
      <c r="U7" s="28"/>
      <c r="V7" s="28"/>
      <c r="X7" s="2"/>
    </row>
    <row r="8" spans="1:24" ht="150" customHeight="1" thickBot="1">
      <c r="A8" s="17" t="s">
        <v>0</v>
      </c>
      <c r="B8" s="18" t="s">
        <v>1</v>
      </c>
      <c r="C8" s="104" t="s">
        <v>34</v>
      </c>
      <c r="D8" s="20" t="s">
        <v>31</v>
      </c>
      <c r="E8" s="19" t="s">
        <v>63</v>
      </c>
      <c r="F8" s="16" t="s">
        <v>32</v>
      </c>
      <c r="G8" s="59" t="s">
        <v>62</v>
      </c>
      <c r="H8" s="60" t="s">
        <v>2</v>
      </c>
      <c r="I8" s="61" t="s">
        <v>3</v>
      </c>
      <c r="J8" s="61" t="s">
        <v>4</v>
      </c>
      <c r="K8" s="60" t="s">
        <v>2</v>
      </c>
      <c r="L8" s="61" t="s">
        <v>3</v>
      </c>
      <c r="M8" s="61" t="s">
        <v>4</v>
      </c>
      <c r="N8" s="60" t="s">
        <v>55</v>
      </c>
      <c r="O8" s="62" t="s">
        <v>30</v>
      </c>
      <c r="P8" s="63" t="s">
        <v>88</v>
      </c>
      <c r="Q8" s="64" t="s">
        <v>32</v>
      </c>
      <c r="R8" s="63" t="s">
        <v>33</v>
      </c>
      <c r="S8" s="16"/>
      <c r="T8" s="19" t="s">
        <v>29</v>
      </c>
      <c r="U8" s="36"/>
      <c r="V8" s="36"/>
      <c r="X8" s="2"/>
    </row>
    <row r="9" spans="1:20" s="83" customFormat="1" ht="60.75" customHeight="1" thickBot="1" thickTop="1">
      <c r="A9" s="85" t="s">
        <v>56</v>
      </c>
      <c r="B9" s="86" t="s">
        <v>242</v>
      </c>
      <c r="C9" s="58"/>
      <c r="D9" s="85"/>
      <c r="E9" s="87" t="s">
        <v>87</v>
      </c>
      <c r="F9" s="85"/>
      <c r="G9" s="126" t="s">
        <v>85</v>
      </c>
      <c r="H9" s="88"/>
      <c r="I9" s="88"/>
      <c r="J9" s="88" t="s">
        <v>309</v>
      </c>
      <c r="K9" s="88"/>
      <c r="L9" s="88"/>
      <c r="M9" s="88"/>
      <c r="N9" s="88">
        <f>L9+30</f>
        <v>30</v>
      </c>
      <c r="O9" s="85"/>
      <c r="P9" s="89" t="s">
        <v>85</v>
      </c>
      <c r="Q9" s="85"/>
      <c r="R9" s="89" t="s">
        <v>85</v>
      </c>
      <c r="S9" s="85"/>
      <c r="T9" s="90" t="s">
        <v>57</v>
      </c>
    </row>
    <row r="10" spans="1:22" s="83" customFormat="1" ht="60.75" customHeight="1" thickBot="1">
      <c r="A10" s="85" t="s">
        <v>380</v>
      </c>
      <c r="B10" s="86" t="s">
        <v>381</v>
      </c>
      <c r="C10" s="58"/>
      <c r="D10" s="85"/>
      <c r="E10" s="87">
        <v>50</v>
      </c>
      <c r="F10" s="85"/>
      <c r="G10" s="126"/>
      <c r="H10" s="88">
        <v>6</v>
      </c>
      <c r="I10" s="88">
        <v>6</v>
      </c>
      <c r="J10" s="88"/>
      <c r="K10" s="88">
        <v>42</v>
      </c>
      <c r="L10" s="88">
        <v>16</v>
      </c>
      <c r="M10" s="88">
        <v>90</v>
      </c>
      <c r="N10" s="88">
        <f>L10+30</f>
        <v>46</v>
      </c>
      <c r="O10" s="85"/>
      <c r="P10" s="89">
        <f>K10*N10/144</f>
        <v>13.416666666666666</v>
      </c>
      <c r="Q10" s="85"/>
      <c r="R10" s="89">
        <f>G10*P10</f>
        <v>0</v>
      </c>
      <c r="S10" s="85"/>
      <c r="T10" s="90" t="s">
        <v>396</v>
      </c>
      <c r="U10" s="84"/>
      <c r="V10" s="84"/>
    </row>
    <row r="11" spans="1:22" s="92" customFormat="1" ht="60.75" customHeight="1" thickBot="1">
      <c r="A11" s="85" t="s">
        <v>256</v>
      </c>
      <c r="B11" s="86" t="s">
        <v>257</v>
      </c>
      <c r="C11" s="58"/>
      <c r="D11" s="85"/>
      <c r="E11" s="87">
        <v>90</v>
      </c>
      <c r="F11" s="85"/>
      <c r="G11" s="122">
        <f>C11/E11</f>
        <v>0</v>
      </c>
      <c r="H11" s="88">
        <v>10</v>
      </c>
      <c r="I11" s="88">
        <v>6</v>
      </c>
      <c r="J11" s="88">
        <v>3</v>
      </c>
      <c r="K11" s="88">
        <v>42</v>
      </c>
      <c r="L11" s="88">
        <v>16</v>
      </c>
      <c r="M11" s="88">
        <v>90</v>
      </c>
      <c r="N11" s="88">
        <f aca="true" t="shared" si="0" ref="N11:N74">L11+30</f>
        <v>46</v>
      </c>
      <c r="O11" s="85"/>
      <c r="P11" s="89">
        <f>K11*N11/144</f>
        <v>13.416666666666666</v>
      </c>
      <c r="Q11" s="85"/>
      <c r="R11" s="89">
        <f>G11*P11</f>
        <v>0</v>
      </c>
      <c r="S11" s="85"/>
      <c r="T11" s="90" t="s">
        <v>396</v>
      </c>
      <c r="U11" s="94"/>
      <c r="V11" s="94"/>
    </row>
    <row r="12" spans="1:24" ht="83.25" customHeight="1" thickBot="1">
      <c r="A12" s="85" t="s">
        <v>237</v>
      </c>
      <c r="B12" s="86" t="s">
        <v>393</v>
      </c>
      <c r="C12" s="58"/>
      <c r="D12" s="85"/>
      <c r="E12" s="87">
        <v>16</v>
      </c>
      <c r="F12" s="85"/>
      <c r="G12" s="122">
        <f>C12/E12</f>
        <v>0</v>
      </c>
      <c r="H12" s="88">
        <v>17</v>
      </c>
      <c r="I12" s="88">
        <v>13</v>
      </c>
      <c r="J12" s="88">
        <v>4</v>
      </c>
      <c r="K12" s="88">
        <v>42</v>
      </c>
      <c r="L12" s="88">
        <v>16</v>
      </c>
      <c r="M12" s="88">
        <v>45</v>
      </c>
      <c r="N12" s="88">
        <f t="shared" si="0"/>
        <v>46</v>
      </c>
      <c r="O12" s="85"/>
      <c r="P12" s="89">
        <f>K12*N12/144</f>
        <v>13.416666666666666</v>
      </c>
      <c r="Q12" s="85"/>
      <c r="R12" s="89">
        <f>G12*P12</f>
        <v>0</v>
      </c>
      <c r="S12" s="85"/>
      <c r="T12" s="90" t="s">
        <v>396</v>
      </c>
      <c r="V12" s="2"/>
      <c r="X12" s="2"/>
    </row>
    <row r="13" spans="1:24" ht="83.25" customHeight="1" thickBot="1">
      <c r="A13" s="24" t="s">
        <v>115</v>
      </c>
      <c r="B13" s="23" t="s">
        <v>12</v>
      </c>
      <c r="C13" s="58"/>
      <c r="D13" s="24"/>
      <c r="E13" s="42" t="s">
        <v>86</v>
      </c>
      <c r="F13" s="24"/>
      <c r="G13" s="127" t="s">
        <v>85</v>
      </c>
      <c r="H13" s="88"/>
      <c r="I13" s="88"/>
      <c r="J13" s="88"/>
      <c r="K13" s="25"/>
      <c r="L13" s="25"/>
      <c r="M13" s="25"/>
      <c r="N13" s="25">
        <f t="shared" si="0"/>
        <v>30</v>
      </c>
      <c r="O13" s="24"/>
      <c r="P13" s="43" t="s">
        <v>85</v>
      </c>
      <c r="Q13" s="24"/>
      <c r="R13" s="43" t="s">
        <v>85</v>
      </c>
      <c r="S13" s="24"/>
      <c r="T13" s="12" t="s">
        <v>36</v>
      </c>
      <c r="V13" s="2"/>
      <c r="X13" s="2"/>
    </row>
    <row r="14" spans="1:24" ht="83.25" customHeight="1" thickBot="1">
      <c r="A14" s="85" t="s">
        <v>261</v>
      </c>
      <c r="B14" s="86" t="s">
        <v>262</v>
      </c>
      <c r="C14" s="58"/>
      <c r="D14" s="85"/>
      <c r="E14" s="87">
        <v>112</v>
      </c>
      <c r="F14" s="85"/>
      <c r="G14" s="122">
        <f>C14/E14</f>
        <v>0</v>
      </c>
      <c r="H14" s="88">
        <v>10</v>
      </c>
      <c r="I14" s="88">
        <v>4</v>
      </c>
      <c r="J14" s="88">
        <v>4</v>
      </c>
      <c r="K14" s="88">
        <v>42</v>
      </c>
      <c r="L14" s="88">
        <v>16</v>
      </c>
      <c r="M14" s="88">
        <v>90</v>
      </c>
      <c r="N14" s="88">
        <f>L14+30</f>
        <v>46</v>
      </c>
      <c r="O14" s="85"/>
      <c r="P14" s="89">
        <f>K14*N14/144</f>
        <v>13.416666666666666</v>
      </c>
      <c r="Q14" s="85"/>
      <c r="R14" s="89">
        <f>G14*P14</f>
        <v>0</v>
      </c>
      <c r="S14" s="85"/>
      <c r="T14" s="90" t="s">
        <v>396</v>
      </c>
      <c r="V14" s="2"/>
      <c r="X14" s="2"/>
    </row>
    <row r="15" spans="1:20" s="91" customFormat="1" ht="83.25" customHeight="1" thickBot="1">
      <c r="A15" s="149" t="s">
        <v>263</v>
      </c>
      <c r="B15" s="86" t="s">
        <v>315</v>
      </c>
      <c r="C15" s="58"/>
      <c r="D15" s="85"/>
      <c r="E15" s="87"/>
      <c r="F15" s="85"/>
      <c r="G15" s="122"/>
      <c r="H15" s="88"/>
      <c r="I15" s="88"/>
      <c r="J15" s="88"/>
      <c r="K15" s="88">
        <v>42</v>
      </c>
      <c r="L15" s="88">
        <v>16</v>
      </c>
      <c r="M15" s="88">
        <v>90</v>
      </c>
      <c r="N15" s="88"/>
      <c r="O15" s="85"/>
      <c r="P15" s="89"/>
      <c r="Q15" s="85"/>
      <c r="R15" s="89"/>
      <c r="S15" s="85"/>
      <c r="T15" s="90" t="s">
        <v>394</v>
      </c>
    </row>
    <row r="16" spans="1:20" s="91" customFormat="1" ht="83.25" customHeight="1" thickBot="1">
      <c r="A16" s="149" t="s">
        <v>117</v>
      </c>
      <c r="B16" s="86" t="s">
        <v>314</v>
      </c>
      <c r="C16" s="58"/>
      <c r="D16" s="85"/>
      <c r="E16" s="87"/>
      <c r="F16" s="85"/>
      <c r="G16" s="126"/>
      <c r="H16" s="88"/>
      <c r="I16" s="88"/>
      <c r="J16" s="88"/>
      <c r="K16" s="88">
        <v>42</v>
      </c>
      <c r="L16" s="88">
        <v>16</v>
      </c>
      <c r="M16" s="88">
        <v>90</v>
      </c>
      <c r="N16" s="88"/>
      <c r="O16" s="85"/>
      <c r="P16" s="89"/>
      <c r="Q16" s="85"/>
      <c r="R16" s="89"/>
      <c r="S16" s="85"/>
      <c r="T16" s="90" t="s">
        <v>394</v>
      </c>
    </row>
    <row r="17" spans="1:20" s="91" customFormat="1" ht="83.25" customHeight="1" thickBot="1">
      <c r="A17" s="85" t="s">
        <v>118</v>
      </c>
      <c r="B17" s="86" t="s">
        <v>269</v>
      </c>
      <c r="C17" s="58"/>
      <c r="D17" s="85"/>
      <c r="E17" s="87">
        <v>90</v>
      </c>
      <c r="F17" s="85"/>
      <c r="G17" s="122">
        <f>C17/E17</f>
        <v>0</v>
      </c>
      <c r="H17" s="88">
        <v>13</v>
      </c>
      <c r="I17" s="88">
        <v>3</v>
      </c>
      <c r="J17" s="88">
        <v>6</v>
      </c>
      <c r="K17" s="88">
        <v>42</v>
      </c>
      <c r="L17" s="88">
        <v>16</v>
      </c>
      <c r="M17" s="88">
        <v>90</v>
      </c>
      <c r="N17" s="88">
        <f>L17+30</f>
        <v>46</v>
      </c>
      <c r="O17" s="85"/>
      <c r="P17" s="89">
        <f>K17*N17/144</f>
        <v>13.416666666666666</v>
      </c>
      <c r="Q17" s="85"/>
      <c r="R17" s="89">
        <f>G17*P17</f>
        <v>0</v>
      </c>
      <c r="S17" s="85"/>
      <c r="T17" s="90" t="s">
        <v>396</v>
      </c>
    </row>
    <row r="18" spans="1:20" s="91" customFormat="1" ht="83.25" customHeight="1" thickBot="1">
      <c r="A18" s="85" t="s">
        <v>271</v>
      </c>
      <c r="B18" s="86" t="s">
        <v>287</v>
      </c>
      <c r="C18" s="58"/>
      <c r="D18" s="85"/>
      <c r="E18" s="87" t="s">
        <v>86</v>
      </c>
      <c r="F18" s="85"/>
      <c r="G18" s="122"/>
      <c r="H18" s="88">
        <v>5</v>
      </c>
      <c r="I18" s="88">
        <v>4</v>
      </c>
      <c r="J18" s="88">
        <v>8</v>
      </c>
      <c r="K18" s="88">
        <v>42</v>
      </c>
      <c r="L18" s="88">
        <v>16</v>
      </c>
      <c r="M18" s="88"/>
      <c r="N18" s="88"/>
      <c r="O18" s="85"/>
      <c r="P18" s="89"/>
      <c r="Q18" s="85"/>
      <c r="R18" s="89"/>
      <c r="S18" s="85"/>
      <c r="T18" s="90" t="s">
        <v>329</v>
      </c>
    </row>
    <row r="19" spans="1:20" s="91" customFormat="1" ht="83.25" customHeight="1" thickBot="1">
      <c r="A19" s="113" t="s">
        <v>119</v>
      </c>
      <c r="B19" s="114" t="s">
        <v>125</v>
      </c>
      <c r="C19" s="58"/>
      <c r="D19" s="85"/>
      <c r="E19" s="87"/>
      <c r="F19" s="85"/>
      <c r="G19" s="126"/>
      <c r="H19" s="88"/>
      <c r="I19" s="88"/>
      <c r="J19" s="88"/>
      <c r="K19" s="88">
        <v>42</v>
      </c>
      <c r="L19" s="88">
        <v>16</v>
      </c>
      <c r="M19" s="88">
        <v>90</v>
      </c>
      <c r="N19" s="88"/>
      <c r="O19" s="85"/>
      <c r="P19" s="89"/>
      <c r="Q19" s="85"/>
      <c r="R19" s="89"/>
      <c r="S19" s="85"/>
      <c r="T19" s="90" t="s">
        <v>394</v>
      </c>
    </row>
    <row r="20" spans="1:24" ht="83.25" customHeight="1" thickBot="1">
      <c r="A20" s="85" t="s">
        <v>120</v>
      </c>
      <c r="B20" s="86" t="s">
        <v>290</v>
      </c>
      <c r="C20" s="58"/>
      <c r="D20" s="85"/>
      <c r="E20" s="87">
        <v>72</v>
      </c>
      <c r="F20" s="85"/>
      <c r="G20" s="122">
        <f>C20/E20</f>
        <v>0</v>
      </c>
      <c r="H20" s="88">
        <v>5</v>
      </c>
      <c r="I20" s="88">
        <v>5</v>
      </c>
      <c r="J20" s="88">
        <v>13</v>
      </c>
      <c r="K20" s="88">
        <v>42</v>
      </c>
      <c r="L20" s="88">
        <v>16</v>
      </c>
      <c r="M20" s="88">
        <v>90</v>
      </c>
      <c r="N20" s="88">
        <f>L20+30</f>
        <v>46</v>
      </c>
      <c r="O20" s="85"/>
      <c r="P20" s="89">
        <f>K20*N20/144</f>
        <v>13.416666666666666</v>
      </c>
      <c r="Q20" s="85"/>
      <c r="R20" s="89">
        <f>G20*P20</f>
        <v>0</v>
      </c>
      <c r="S20" s="85"/>
      <c r="T20" s="90" t="s">
        <v>396</v>
      </c>
      <c r="V20" s="2"/>
      <c r="X20" s="2"/>
    </row>
    <row r="21" spans="1:24" ht="83.25" customHeight="1" thickBot="1">
      <c r="A21" s="113" t="s">
        <v>268</v>
      </c>
      <c r="B21" s="114" t="s">
        <v>308</v>
      </c>
      <c r="C21" s="58"/>
      <c r="D21" s="85"/>
      <c r="E21" s="87">
        <v>10</v>
      </c>
      <c r="F21" s="85"/>
      <c r="G21" s="126">
        <f>ROUNDUP(C21/E21,0)</f>
        <v>0</v>
      </c>
      <c r="H21" s="88"/>
      <c r="I21" s="88"/>
      <c r="J21" s="88"/>
      <c r="K21" s="25">
        <v>42</v>
      </c>
      <c r="L21" s="25">
        <v>16</v>
      </c>
      <c r="M21" s="25">
        <v>45</v>
      </c>
      <c r="N21" s="88">
        <f>L21+30</f>
        <v>46</v>
      </c>
      <c r="O21" s="85"/>
      <c r="P21" s="89">
        <f>+K21*N21/144</f>
        <v>13.416666666666666</v>
      </c>
      <c r="Q21" s="85"/>
      <c r="R21" s="89">
        <f>G21*P21</f>
        <v>0</v>
      </c>
      <c r="S21" s="85"/>
      <c r="T21" s="90" t="s">
        <v>307</v>
      </c>
      <c r="V21" s="2"/>
      <c r="X21" s="2"/>
    </row>
    <row r="22" spans="1:24" ht="83.25" customHeight="1" thickBot="1">
      <c r="A22" s="85" t="s">
        <v>239</v>
      </c>
      <c r="B22" s="86" t="s">
        <v>240</v>
      </c>
      <c r="C22" s="58"/>
      <c r="D22" s="85"/>
      <c r="E22" s="87">
        <v>5</v>
      </c>
      <c r="F22" s="85"/>
      <c r="G22" s="128">
        <f>ROUNDUP(C22/E22,0)</f>
        <v>0</v>
      </c>
      <c r="H22" s="88">
        <v>52</v>
      </c>
      <c r="I22" s="88">
        <v>18</v>
      </c>
      <c r="J22" s="88">
        <v>6</v>
      </c>
      <c r="K22" s="88">
        <v>52</v>
      </c>
      <c r="L22" s="88">
        <v>18</v>
      </c>
      <c r="M22" s="88">
        <v>30</v>
      </c>
      <c r="N22" s="88">
        <f>L22+30</f>
        <v>48</v>
      </c>
      <c r="O22" s="85"/>
      <c r="P22" s="89">
        <f>K22*N22/144</f>
        <v>17.333333333333332</v>
      </c>
      <c r="Q22" s="85"/>
      <c r="R22" s="43">
        <f>G22*P22</f>
        <v>0</v>
      </c>
      <c r="S22" s="85"/>
      <c r="T22" s="90" t="s">
        <v>312</v>
      </c>
      <c r="V22" s="2"/>
      <c r="X22" s="2"/>
    </row>
    <row r="23" spans="1:24" ht="92.25" customHeight="1" thickBot="1">
      <c r="A23" s="85" t="s">
        <v>121</v>
      </c>
      <c r="B23" s="86" t="s">
        <v>126</v>
      </c>
      <c r="C23" s="58"/>
      <c r="D23" s="85"/>
      <c r="E23" s="87">
        <v>100</v>
      </c>
      <c r="F23" s="85"/>
      <c r="G23" s="122">
        <f>C23/E23</f>
        <v>0</v>
      </c>
      <c r="H23" s="88">
        <v>6</v>
      </c>
      <c r="I23" s="88">
        <v>8</v>
      </c>
      <c r="J23" s="88">
        <v>2</v>
      </c>
      <c r="K23" s="88">
        <v>42</v>
      </c>
      <c r="L23" s="88">
        <v>16</v>
      </c>
      <c r="M23" s="88">
        <v>90</v>
      </c>
      <c r="N23" s="88">
        <f>L23+30</f>
        <v>46</v>
      </c>
      <c r="O23" s="85"/>
      <c r="P23" s="89">
        <f>K23*N23/144</f>
        <v>13.416666666666666</v>
      </c>
      <c r="Q23" s="85"/>
      <c r="R23" s="89">
        <f>G23*P23</f>
        <v>0</v>
      </c>
      <c r="S23" s="85"/>
      <c r="T23" s="90" t="s">
        <v>396</v>
      </c>
      <c r="V23" s="2"/>
      <c r="X23" s="2"/>
    </row>
    <row r="24" spans="1:24" ht="60.75" customHeight="1" thickBot="1">
      <c r="A24" s="24" t="s">
        <v>122</v>
      </c>
      <c r="B24" s="23" t="s">
        <v>128</v>
      </c>
      <c r="C24" s="58"/>
      <c r="D24" s="24"/>
      <c r="E24" s="87" t="s">
        <v>86</v>
      </c>
      <c r="F24" s="24"/>
      <c r="G24" s="127"/>
      <c r="H24" s="88">
        <v>2</v>
      </c>
      <c r="I24" s="88">
        <v>2</v>
      </c>
      <c r="J24" s="88">
        <v>4</v>
      </c>
      <c r="K24" s="25">
        <v>42</v>
      </c>
      <c r="L24" s="25">
        <v>16</v>
      </c>
      <c r="M24" s="25">
        <v>45</v>
      </c>
      <c r="N24" s="25"/>
      <c r="O24" s="24"/>
      <c r="P24" s="43" t="s">
        <v>85</v>
      </c>
      <c r="Q24" s="24"/>
      <c r="R24" s="43" t="s">
        <v>85</v>
      </c>
      <c r="S24" s="24"/>
      <c r="T24" s="12"/>
      <c r="V24" s="2"/>
      <c r="X24" s="2"/>
    </row>
    <row r="25" spans="1:24" ht="60.75" customHeight="1" thickBot="1">
      <c r="A25" s="24" t="s">
        <v>123</v>
      </c>
      <c r="B25" s="23" t="s">
        <v>127</v>
      </c>
      <c r="C25" s="58"/>
      <c r="D25" s="24"/>
      <c r="E25" s="42" t="s">
        <v>86</v>
      </c>
      <c r="F25" s="24"/>
      <c r="G25" s="127"/>
      <c r="H25" s="88">
        <v>2</v>
      </c>
      <c r="I25" s="88">
        <v>2</v>
      </c>
      <c r="J25" s="88">
        <v>7</v>
      </c>
      <c r="K25" s="25">
        <v>42</v>
      </c>
      <c r="L25" s="25">
        <v>16</v>
      </c>
      <c r="M25" s="25">
        <v>45</v>
      </c>
      <c r="N25" s="25">
        <f>L25+30</f>
        <v>46</v>
      </c>
      <c r="O25" s="24"/>
      <c r="P25" s="43" t="s">
        <v>85</v>
      </c>
      <c r="Q25" s="24"/>
      <c r="R25" s="43" t="s">
        <v>85</v>
      </c>
      <c r="S25" s="24"/>
      <c r="T25" s="12"/>
      <c r="U25" s="9"/>
      <c r="V25" s="2"/>
      <c r="X25" s="2"/>
    </row>
    <row r="26" spans="1:24" ht="60.75" customHeight="1" thickBot="1">
      <c r="A26" s="113" t="s">
        <v>124</v>
      </c>
      <c r="B26" s="114" t="s">
        <v>390</v>
      </c>
      <c r="C26" s="58"/>
      <c r="D26" s="85"/>
      <c r="E26" s="87">
        <v>3</v>
      </c>
      <c r="F26" s="85"/>
      <c r="G26" s="128">
        <f>ROUNDUP(C26/E26,0)</f>
        <v>0</v>
      </c>
      <c r="H26" s="88">
        <v>30</v>
      </c>
      <c r="I26" s="88">
        <v>30</v>
      </c>
      <c r="J26" s="88">
        <v>24</v>
      </c>
      <c r="K26" s="88">
        <v>30</v>
      </c>
      <c r="L26" s="88">
        <v>30</v>
      </c>
      <c r="M26" s="88">
        <v>24</v>
      </c>
      <c r="N26" s="88">
        <f>L26+30</f>
        <v>60</v>
      </c>
      <c r="O26" s="85"/>
      <c r="P26" s="89">
        <f>K26*N26/144</f>
        <v>12.5</v>
      </c>
      <c r="Q26" s="85"/>
      <c r="R26" s="89">
        <f>G26*P26</f>
        <v>0</v>
      </c>
      <c r="S26" s="85"/>
      <c r="T26" s="90" t="s">
        <v>399</v>
      </c>
      <c r="U26" s="9"/>
      <c r="V26" s="2"/>
      <c r="X26" s="2"/>
    </row>
    <row r="27" spans="1:24" ht="60.75" customHeight="1" thickBot="1">
      <c r="A27" s="24" t="s">
        <v>116</v>
      </c>
      <c r="B27" s="23" t="s">
        <v>8</v>
      </c>
      <c r="C27" s="58"/>
      <c r="D27" s="24"/>
      <c r="E27" s="42" t="s">
        <v>86</v>
      </c>
      <c r="F27" s="24"/>
      <c r="G27" s="127" t="s">
        <v>85</v>
      </c>
      <c r="H27" s="88"/>
      <c r="I27" s="88"/>
      <c r="J27" s="88"/>
      <c r="K27" s="25"/>
      <c r="L27" s="25"/>
      <c r="M27" s="25"/>
      <c r="N27" s="25">
        <f t="shared" si="0"/>
        <v>30</v>
      </c>
      <c r="O27" s="24"/>
      <c r="P27" s="43" t="s">
        <v>85</v>
      </c>
      <c r="Q27" s="24"/>
      <c r="R27" s="43" t="s">
        <v>85</v>
      </c>
      <c r="S27" s="24"/>
      <c r="T27" s="12" t="s">
        <v>36</v>
      </c>
      <c r="V27" s="9"/>
      <c r="X27" s="2"/>
    </row>
    <row r="28" spans="1:24" ht="60.75" customHeight="1" thickBot="1">
      <c r="A28" s="85" t="s">
        <v>259</v>
      </c>
      <c r="B28" s="86" t="s">
        <v>260</v>
      </c>
      <c r="C28" s="58"/>
      <c r="D28" s="85"/>
      <c r="E28" s="87">
        <v>112</v>
      </c>
      <c r="F28" s="85"/>
      <c r="G28" s="122">
        <f>C28/E28</f>
        <v>0</v>
      </c>
      <c r="H28" s="88">
        <v>10</v>
      </c>
      <c r="I28" s="88">
        <v>4</v>
      </c>
      <c r="J28" s="88">
        <v>4</v>
      </c>
      <c r="K28" s="88">
        <v>42</v>
      </c>
      <c r="L28" s="88">
        <v>16</v>
      </c>
      <c r="M28" s="88">
        <v>90</v>
      </c>
      <c r="N28" s="88">
        <f t="shared" si="0"/>
        <v>46</v>
      </c>
      <c r="O28" s="85"/>
      <c r="P28" s="89">
        <f aca="true" t="shared" si="1" ref="P28:P33">K28*N28/144</f>
        <v>13.416666666666666</v>
      </c>
      <c r="Q28" s="85"/>
      <c r="R28" s="89">
        <f aca="true" t="shared" si="2" ref="R28:R33">G28*P28</f>
        <v>0</v>
      </c>
      <c r="S28" s="85"/>
      <c r="T28" s="90" t="s">
        <v>396</v>
      </c>
      <c r="U28" s="9"/>
      <c r="V28" s="2"/>
      <c r="X28" s="2"/>
    </row>
    <row r="29" spans="1:22" s="83" customFormat="1" ht="60.75" customHeight="1" thickBot="1">
      <c r="A29" s="24" t="s">
        <v>316</v>
      </c>
      <c r="B29" s="23" t="s">
        <v>336</v>
      </c>
      <c r="C29" s="58"/>
      <c r="D29" s="24"/>
      <c r="E29" s="87">
        <v>1</v>
      </c>
      <c r="F29" s="24"/>
      <c r="G29" s="122">
        <f>ROUNDUP(C29/E29,0)</f>
        <v>0</v>
      </c>
      <c r="H29" s="88"/>
      <c r="I29" s="88"/>
      <c r="J29" s="88"/>
      <c r="K29" s="25">
        <v>34</v>
      </c>
      <c r="L29" s="25">
        <v>55</v>
      </c>
      <c r="M29" s="25"/>
      <c r="N29" s="88">
        <f t="shared" si="0"/>
        <v>85</v>
      </c>
      <c r="O29" s="24"/>
      <c r="P29" s="89">
        <f t="shared" si="1"/>
        <v>20.069444444444443</v>
      </c>
      <c r="Q29" s="24"/>
      <c r="R29" s="43">
        <f t="shared" si="2"/>
        <v>0</v>
      </c>
      <c r="S29" s="24"/>
      <c r="T29" s="12" t="s">
        <v>334</v>
      </c>
      <c r="V29" s="84"/>
    </row>
    <row r="30" spans="1:20" s="83" customFormat="1" ht="60.75" customHeight="1" hidden="1" thickBot="1">
      <c r="A30" s="24"/>
      <c r="B30" s="23" t="s">
        <v>317</v>
      </c>
      <c r="C30" s="58"/>
      <c r="D30" s="24"/>
      <c r="E30" s="105">
        <v>4</v>
      </c>
      <c r="F30" s="24"/>
      <c r="G30" s="122">
        <f>+ROUNDUP(C30/E30,0)</f>
        <v>0</v>
      </c>
      <c r="H30" s="88"/>
      <c r="I30" s="88"/>
      <c r="J30" s="88"/>
      <c r="K30" s="25">
        <v>34</v>
      </c>
      <c r="L30" s="25">
        <v>12</v>
      </c>
      <c r="M30" s="25">
        <v>8</v>
      </c>
      <c r="N30" s="88">
        <f t="shared" si="0"/>
        <v>42</v>
      </c>
      <c r="O30" s="24"/>
      <c r="P30" s="89">
        <f t="shared" si="1"/>
        <v>9.916666666666666</v>
      </c>
      <c r="Q30" s="24"/>
      <c r="R30" s="43">
        <f t="shared" si="2"/>
        <v>0</v>
      </c>
      <c r="S30" s="24"/>
      <c r="T30" s="12" t="s">
        <v>323</v>
      </c>
    </row>
    <row r="31" spans="1:24" ht="60.75" customHeight="1" hidden="1" thickBot="1">
      <c r="A31" s="24"/>
      <c r="B31" s="23" t="s">
        <v>318</v>
      </c>
      <c r="C31" s="58"/>
      <c r="D31" s="24"/>
      <c r="E31" s="105">
        <v>4</v>
      </c>
      <c r="F31" s="24"/>
      <c r="G31" s="122">
        <f>+ROUNDUP(C31/E31,0)</f>
        <v>0</v>
      </c>
      <c r="H31" s="88"/>
      <c r="I31" s="88"/>
      <c r="J31" s="88"/>
      <c r="K31" s="25">
        <v>16</v>
      </c>
      <c r="L31" s="25">
        <v>16</v>
      </c>
      <c r="M31" s="25">
        <v>13</v>
      </c>
      <c r="N31" s="88">
        <f t="shared" si="0"/>
        <v>46</v>
      </c>
      <c r="O31" s="24"/>
      <c r="P31" s="89">
        <f t="shared" si="1"/>
        <v>5.111111111111111</v>
      </c>
      <c r="Q31" s="24"/>
      <c r="R31" s="43">
        <f t="shared" si="2"/>
        <v>0</v>
      </c>
      <c r="S31" s="24"/>
      <c r="T31" s="12" t="s">
        <v>323</v>
      </c>
      <c r="V31" s="2"/>
      <c r="X31" s="2"/>
    </row>
    <row r="32" spans="1:24" ht="60.75" customHeight="1" hidden="1" thickBot="1">
      <c r="A32" s="24"/>
      <c r="B32" s="23" t="s">
        <v>319</v>
      </c>
      <c r="C32" s="58"/>
      <c r="D32" s="24"/>
      <c r="E32" s="105">
        <v>4</v>
      </c>
      <c r="F32" s="24"/>
      <c r="G32" s="122">
        <f>+ROUNDUP(C32/E32,0)</f>
        <v>0</v>
      </c>
      <c r="H32" s="88"/>
      <c r="I32" s="88"/>
      <c r="J32" s="88"/>
      <c r="K32" s="25">
        <v>31</v>
      </c>
      <c r="L32" s="25">
        <v>31</v>
      </c>
      <c r="M32" s="25">
        <v>19</v>
      </c>
      <c r="N32" s="88">
        <f t="shared" si="0"/>
        <v>61</v>
      </c>
      <c r="O32" s="24"/>
      <c r="P32" s="89">
        <f t="shared" si="1"/>
        <v>13.131944444444445</v>
      </c>
      <c r="Q32" s="24"/>
      <c r="R32" s="43">
        <f t="shared" si="2"/>
        <v>0</v>
      </c>
      <c r="S32" s="24"/>
      <c r="T32" s="12" t="s">
        <v>324</v>
      </c>
      <c r="V32" s="2"/>
      <c r="X32" s="2"/>
    </row>
    <row r="33" spans="1:20" s="83" customFormat="1" ht="60.75" customHeight="1" hidden="1" thickBot="1">
      <c r="A33" s="24"/>
      <c r="B33" s="23" t="s">
        <v>320</v>
      </c>
      <c r="C33" s="58"/>
      <c r="D33" s="24"/>
      <c r="E33" s="105">
        <v>4</v>
      </c>
      <c r="F33" s="24"/>
      <c r="G33" s="122">
        <f>+ROUNDUP(C33/E33,0)</f>
        <v>0</v>
      </c>
      <c r="H33" s="88"/>
      <c r="I33" s="88"/>
      <c r="J33" s="88"/>
      <c r="K33" s="25">
        <v>13</v>
      </c>
      <c r="L33" s="25">
        <v>13</v>
      </c>
      <c r="M33" s="25">
        <v>17</v>
      </c>
      <c r="N33" s="88">
        <f t="shared" si="0"/>
        <v>43</v>
      </c>
      <c r="O33" s="24"/>
      <c r="P33" s="89">
        <f t="shared" si="1"/>
        <v>3.8819444444444446</v>
      </c>
      <c r="Q33" s="24"/>
      <c r="R33" s="43">
        <f t="shared" si="2"/>
        <v>0</v>
      </c>
      <c r="S33" s="24"/>
      <c r="T33" s="12" t="s">
        <v>323</v>
      </c>
    </row>
    <row r="34" spans="1:20" s="83" customFormat="1" ht="60.75" customHeight="1" hidden="1" thickBot="1">
      <c r="A34" s="24"/>
      <c r="B34" s="23" t="s">
        <v>321</v>
      </c>
      <c r="C34" s="58"/>
      <c r="D34" s="24"/>
      <c r="E34" s="105"/>
      <c r="F34" s="24"/>
      <c r="G34" s="127"/>
      <c r="H34" s="88"/>
      <c r="I34" s="88"/>
      <c r="J34" s="88"/>
      <c r="K34" s="25"/>
      <c r="L34" s="25"/>
      <c r="M34" s="25"/>
      <c r="N34" s="25"/>
      <c r="O34" s="24"/>
      <c r="P34" s="43"/>
      <c r="Q34" s="24"/>
      <c r="R34" s="43"/>
      <c r="S34" s="24"/>
      <c r="T34" s="12"/>
    </row>
    <row r="35" spans="1:24" ht="60.75" customHeight="1" hidden="1" thickBot="1">
      <c r="A35" s="24"/>
      <c r="B35" s="23" t="s">
        <v>322</v>
      </c>
      <c r="C35" s="58"/>
      <c r="D35" s="24"/>
      <c r="E35" s="105"/>
      <c r="F35" s="24"/>
      <c r="G35" s="127"/>
      <c r="H35" s="88"/>
      <c r="I35" s="88"/>
      <c r="J35" s="88"/>
      <c r="K35" s="25"/>
      <c r="L35" s="25"/>
      <c r="M35" s="25"/>
      <c r="N35" s="25"/>
      <c r="O35" s="24"/>
      <c r="P35" s="43"/>
      <c r="Q35" s="24"/>
      <c r="R35" s="43"/>
      <c r="S35" s="24"/>
      <c r="T35" s="12"/>
      <c r="V35" s="2"/>
      <c r="X35" s="2"/>
    </row>
    <row r="36" spans="1:24" ht="60.75" customHeight="1" thickBot="1">
      <c r="A36" s="24" t="s">
        <v>129</v>
      </c>
      <c r="B36" s="23" t="s">
        <v>89</v>
      </c>
      <c r="C36" s="58"/>
      <c r="D36" s="24"/>
      <c r="E36" s="42" t="s">
        <v>86</v>
      </c>
      <c r="F36" s="24"/>
      <c r="G36" s="127" t="s">
        <v>85</v>
      </c>
      <c r="H36" s="88"/>
      <c r="I36" s="88"/>
      <c r="J36" s="88"/>
      <c r="K36" s="25"/>
      <c r="L36" s="25"/>
      <c r="M36" s="25"/>
      <c r="N36" s="25">
        <f t="shared" si="0"/>
        <v>30</v>
      </c>
      <c r="O36" s="24"/>
      <c r="P36" s="43" t="s">
        <v>85</v>
      </c>
      <c r="Q36" s="24"/>
      <c r="R36" s="43" t="s">
        <v>85</v>
      </c>
      <c r="S36" s="24"/>
      <c r="T36" s="12" t="s">
        <v>58</v>
      </c>
      <c r="V36" s="2"/>
      <c r="X36" s="2"/>
    </row>
    <row r="37" spans="1:24" ht="83.25" customHeight="1" thickBot="1">
      <c r="A37" s="85" t="s">
        <v>130</v>
      </c>
      <c r="B37" s="86" t="s">
        <v>5</v>
      </c>
      <c r="C37" s="58"/>
      <c r="D37" s="85"/>
      <c r="E37" s="87">
        <v>30</v>
      </c>
      <c r="F37" s="85"/>
      <c r="G37" s="122">
        <f>C37/E37</f>
        <v>0</v>
      </c>
      <c r="H37" s="88">
        <v>6</v>
      </c>
      <c r="I37" s="88">
        <v>6</v>
      </c>
      <c r="J37" s="88">
        <v>10</v>
      </c>
      <c r="K37" s="88">
        <v>42</v>
      </c>
      <c r="L37" s="88">
        <v>16</v>
      </c>
      <c r="M37" s="88">
        <v>90</v>
      </c>
      <c r="N37" s="88">
        <f t="shared" si="0"/>
        <v>46</v>
      </c>
      <c r="O37" s="85"/>
      <c r="P37" s="89">
        <f aca="true" t="shared" si="3" ref="P37:P45">K37*N37/144</f>
        <v>13.416666666666666</v>
      </c>
      <c r="Q37" s="85"/>
      <c r="R37" s="89">
        <f aca="true" t="shared" si="4" ref="R37:R45">G37*P37</f>
        <v>0</v>
      </c>
      <c r="S37" s="85"/>
      <c r="T37" s="90" t="s">
        <v>396</v>
      </c>
      <c r="V37" s="2"/>
      <c r="X37" s="2"/>
    </row>
    <row r="38" spans="1:24" ht="60.75" customHeight="1" thickBot="1">
      <c r="A38" s="85" t="s">
        <v>131</v>
      </c>
      <c r="B38" s="86" t="s">
        <v>132</v>
      </c>
      <c r="C38" s="58"/>
      <c r="D38" s="85"/>
      <c r="E38" s="87">
        <v>20</v>
      </c>
      <c r="F38" s="85"/>
      <c r="G38" s="122">
        <f>ROUNDUP(C38/E38,0)</f>
        <v>0</v>
      </c>
      <c r="H38" s="88"/>
      <c r="I38" s="88"/>
      <c r="J38" s="88"/>
      <c r="K38" s="25">
        <v>42</v>
      </c>
      <c r="L38" s="25">
        <v>16</v>
      </c>
      <c r="M38" s="25">
        <v>45</v>
      </c>
      <c r="N38" s="88">
        <f>L38+30</f>
        <v>46</v>
      </c>
      <c r="O38" s="85"/>
      <c r="P38" s="89">
        <f>K38*N38/144</f>
        <v>13.416666666666666</v>
      </c>
      <c r="Q38" s="85"/>
      <c r="R38" s="43">
        <f>G38*P38</f>
        <v>0</v>
      </c>
      <c r="S38" s="85"/>
      <c r="T38" s="90" t="s">
        <v>270</v>
      </c>
      <c r="V38" s="2"/>
      <c r="X38" s="2"/>
    </row>
    <row r="39" spans="1:24" ht="60.75" customHeight="1" thickBot="1">
      <c r="A39" s="24" t="s">
        <v>133</v>
      </c>
      <c r="B39" s="23" t="s">
        <v>134</v>
      </c>
      <c r="C39" s="58"/>
      <c r="D39" s="24"/>
      <c r="E39" s="44">
        <v>3</v>
      </c>
      <c r="F39" s="24"/>
      <c r="G39" s="128">
        <f>ROUNDUP(C39/E39,0)</f>
        <v>0</v>
      </c>
      <c r="H39" s="88">
        <v>21</v>
      </c>
      <c r="I39" s="88">
        <v>17</v>
      </c>
      <c r="J39" s="88">
        <v>19</v>
      </c>
      <c r="K39" s="25">
        <v>48</v>
      </c>
      <c r="L39" s="25">
        <v>24</v>
      </c>
      <c r="M39" s="25"/>
      <c r="N39" s="25">
        <f>L39+30</f>
        <v>54</v>
      </c>
      <c r="O39" s="24"/>
      <c r="P39" s="43">
        <f t="shared" si="3"/>
        <v>18</v>
      </c>
      <c r="Q39" s="24"/>
      <c r="R39" s="43">
        <f t="shared" si="4"/>
        <v>0</v>
      </c>
      <c r="S39" s="24"/>
      <c r="T39" s="12" t="s">
        <v>313</v>
      </c>
      <c r="V39" s="2"/>
      <c r="X39" s="2"/>
    </row>
    <row r="40" spans="1:24" ht="60.75" customHeight="1" thickBot="1">
      <c r="A40" s="85" t="s">
        <v>136</v>
      </c>
      <c r="B40" s="86" t="s">
        <v>135</v>
      </c>
      <c r="C40" s="58"/>
      <c r="D40" s="85"/>
      <c r="E40" s="87">
        <v>200</v>
      </c>
      <c r="F40" s="85"/>
      <c r="G40" s="122">
        <f>C40/E40</f>
        <v>0</v>
      </c>
      <c r="H40" s="88">
        <v>3</v>
      </c>
      <c r="I40" s="88">
        <v>3</v>
      </c>
      <c r="J40" s="88">
        <v>2</v>
      </c>
      <c r="K40" s="88">
        <v>42</v>
      </c>
      <c r="L40" s="88">
        <v>16</v>
      </c>
      <c r="M40" s="88">
        <v>90</v>
      </c>
      <c r="N40" s="88">
        <f t="shared" si="0"/>
        <v>46</v>
      </c>
      <c r="O40" s="85"/>
      <c r="P40" s="89">
        <f t="shared" si="3"/>
        <v>13.416666666666666</v>
      </c>
      <c r="Q40" s="85"/>
      <c r="R40" s="89">
        <f t="shared" si="4"/>
        <v>0</v>
      </c>
      <c r="S40" s="85"/>
      <c r="T40" s="90" t="s">
        <v>396</v>
      </c>
      <c r="U40" s="9"/>
      <c r="V40" s="2"/>
      <c r="X40" s="2"/>
    </row>
    <row r="41" spans="1:24" ht="60.75" customHeight="1" thickBot="1">
      <c r="A41" s="85" t="s">
        <v>38</v>
      </c>
      <c r="B41" s="86" t="s">
        <v>243</v>
      </c>
      <c r="C41" s="58"/>
      <c r="D41" s="85"/>
      <c r="E41" s="87">
        <v>62</v>
      </c>
      <c r="F41" s="85"/>
      <c r="G41" s="122">
        <f>C41/E41</f>
        <v>0</v>
      </c>
      <c r="H41" s="88">
        <v>6</v>
      </c>
      <c r="I41" s="88">
        <v>4</v>
      </c>
      <c r="J41" s="88">
        <v>2</v>
      </c>
      <c r="K41" s="25">
        <v>42</v>
      </c>
      <c r="L41" s="25">
        <v>16</v>
      </c>
      <c r="M41" s="25">
        <v>45</v>
      </c>
      <c r="N41" s="88">
        <f t="shared" si="0"/>
        <v>46</v>
      </c>
      <c r="O41" s="85"/>
      <c r="P41" s="89">
        <f t="shared" si="3"/>
        <v>13.416666666666666</v>
      </c>
      <c r="Q41" s="85"/>
      <c r="R41" s="89">
        <f t="shared" si="4"/>
        <v>0</v>
      </c>
      <c r="S41" s="85"/>
      <c r="T41" s="12" t="s">
        <v>395</v>
      </c>
      <c r="U41" s="9"/>
      <c r="V41" s="2"/>
      <c r="X41" s="2"/>
    </row>
    <row r="42" spans="1:24" ht="60.75" customHeight="1" thickBot="1">
      <c r="A42" s="85" t="s">
        <v>238</v>
      </c>
      <c r="B42" s="86" t="s">
        <v>20</v>
      </c>
      <c r="C42" s="58"/>
      <c r="D42" s="85"/>
      <c r="E42" s="87">
        <v>4</v>
      </c>
      <c r="F42" s="85"/>
      <c r="G42" s="122">
        <f>ROUNDUP(C42/E42,0)</f>
        <v>0</v>
      </c>
      <c r="H42" s="88"/>
      <c r="I42" s="88"/>
      <c r="J42" s="88"/>
      <c r="K42" s="25">
        <v>42</v>
      </c>
      <c r="L42" s="25">
        <v>16</v>
      </c>
      <c r="M42" s="25">
        <v>45</v>
      </c>
      <c r="N42" s="88">
        <f t="shared" si="0"/>
        <v>46</v>
      </c>
      <c r="O42" s="85"/>
      <c r="P42" s="89">
        <f t="shared" si="3"/>
        <v>13.416666666666666</v>
      </c>
      <c r="Q42" s="85"/>
      <c r="R42" s="89">
        <f t="shared" si="4"/>
        <v>0</v>
      </c>
      <c r="S42" s="85"/>
      <c r="T42" s="90" t="s">
        <v>326</v>
      </c>
      <c r="U42" s="9"/>
      <c r="V42" s="2"/>
      <c r="X42" s="2"/>
    </row>
    <row r="43" spans="1:20" s="83" customFormat="1" ht="60.75" customHeight="1" thickBot="1">
      <c r="A43" s="85" t="s">
        <v>137</v>
      </c>
      <c r="B43" s="86" t="s">
        <v>138</v>
      </c>
      <c r="C43" s="58"/>
      <c r="D43" s="85"/>
      <c r="E43" s="87">
        <v>18</v>
      </c>
      <c r="F43" s="85"/>
      <c r="G43" s="122">
        <f>C43/E43</f>
        <v>0</v>
      </c>
      <c r="H43" s="88">
        <v>7</v>
      </c>
      <c r="I43" s="88">
        <v>17</v>
      </c>
      <c r="J43" s="88">
        <v>12</v>
      </c>
      <c r="K43" s="88">
        <v>42</v>
      </c>
      <c r="L43" s="88">
        <v>16</v>
      </c>
      <c r="M43" s="88">
        <v>90</v>
      </c>
      <c r="N43" s="88">
        <f t="shared" si="0"/>
        <v>46</v>
      </c>
      <c r="O43" s="85"/>
      <c r="P43" s="89">
        <f t="shared" si="3"/>
        <v>13.416666666666666</v>
      </c>
      <c r="Q43" s="85"/>
      <c r="R43" s="89">
        <f t="shared" si="4"/>
        <v>0</v>
      </c>
      <c r="S43" s="85"/>
      <c r="T43" s="90" t="s">
        <v>396</v>
      </c>
    </row>
    <row r="44" spans="1:24" ht="60.75" customHeight="1" thickBot="1">
      <c r="A44" s="24" t="s">
        <v>139</v>
      </c>
      <c r="B44" s="23" t="s">
        <v>140</v>
      </c>
      <c r="C44" s="58"/>
      <c r="D44" s="24"/>
      <c r="E44" s="42" t="s">
        <v>86</v>
      </c>
      <c r="F44" s="24"/>
      <c r="G44" s="127" t="s">
        <v>85</v>
      </c>
      <c r="H44" s="88"/>
      <c r="I44" s="88"/>
      <c r="J44" s="88"/>
      <c r="K44" s="25"/>
      <c r="L44" s="25"/>
      <c r="M44" s="25"/>
      <c r="N44" s="25">
        <f t="shared" si="0"/>
        <v>30</v>
      </c>
      <c r="O44" s="24"/>
      <c r="P44" s="43" t="s">
        <v>85</v>
      </c>
      <c r="Q44" s="24"/>
      <c r="R44" s="43" t="s">
        <v>85</v>
      </c>
      <c r="S44" s="24"/>
      <c r="T44" s="12" t="s">
        <v>61</v>
      </c>
      <c r="V44" s="2"/>
      <c r="X44" s="2"/>
    </row>
    <row r="45" spans="1:20" s="83" customFormat="1" ht="60.75" customHeight="1" thickBot="1">
      <c r="A45" s="85" t="s">
        <v>272</v>
      </c>
      <c r="B45" s="86" t="s">
        <v>273</v>
      </c>
      <c r="C45" s="58"/>
      <c r="D45" s="85"/>
      <c r="E45" s="87">
        <v>200</v>
      </c>
      <c r="F45" s="85"/>
      <c r="G45" s="122">
        <f>C45/E45</f>
        <v>0</v>
      </c>
      <c r="H45" s="88">
        <v>3</v>
      </c>
      <c r="I45" s="88">
        <v>5</v>
      </c>
      <c r="J45" s="88">
        <v>2</v>
      </c>
      <c r="K45" s="88">
        <v>42</v>
      </c>
      <c r="L45" s="88">
        <v>16</v>
      </c>
      <c r="M45" s="88">
        <v>90</v>
      </c>
      <c r="N45" s="88">
        <f>L45+30</f>
        <v>46</v>
      </c>
      <c r="O45" s="85"/>
      <c r="P45" s="89">
        <f t="shared" si="3"/>
        <v>13.416666666666666</v>
      </c>
      <c r="Q45" s="85"/>
      <c r="R45" s="89">
        <f t="shared" si="4"/>
        <v>0</v>
      </c>
      <c r="S45" s="85"/>
      <c r="T45" s="90" t="s">
        <v>396</v>
      </c>
    </row>
    <row r="46" spans="1:20" s="83" customFormat="1" ht="60.75" customHeight="1" thickBot="1">
      <c r="A46" s="85" t="s">
        <v>141</v>
      </c>
      <c r="B46" s="86" t="s">
        <v>142</v>
      </c>
      <c r="C46" s="58"/>
      <c r="D46" s="85"/>
      <c r="E46" s="87">
        <v>24</v>
      </c>
      <c r="F46" s="85"/>
      <c r="G46" s="122">
        <f>C46/E46</f>
        <v>0</v>
      </c>
      <c r="H46" s="88">
        <v>12</v>
      </c>
      <c r="I46" s="88">
        <v>7</v>
      </c>
      <c r="J46" s="88">
        <v>11</v>
      </c>
      <c r="K46" s="88">
        <v>42</v>
      </c>
      <c r="L46" s="88">
        <v>16</v>
      </c>
      <c r="M46" s="88">
        <v>90</v>
      </c>
      <c r="N46" s="88">
        <f t="shared" si="0"/>
        <v>46</v>
      </c>
      <c r="O46" s="85"/>
      <c r="P46" s="89">
        <f>K46*N46/144</f>
        <v>13.416666666666666</v>
      </c>
      <c r="Q46" s="85"/>
      <c r="R46" s="89">
        <f>G46*P46</f>
        <v>0</v>
      </c>
      <c r="S46" s="85"/>
      <c r="T46" s="90" t="s">
        <v>396</v>
      </c>
    </row>
    <row r="47" spans="1:24" ht="60.75" customHeight="1" thickBot="1">
      <c r="A47" s="85" t="s">
        <v>143</v>
      </c>
      <c r="B47" s="86" t="s">
        <v>144</v>
      </c>
      <c r="C47" s="58"/>
      <c r="D47" s="85"/>
      <c r="E47" s="87">
        <v>160</v>
      </c>
      <c r="F47" s="85"/>
      <c r="G47" s="122">
        <f>C47/E47</f>
        <v>0</v>
      </c>
      <c r="H47" s="88">
        <v>4</v>
      </c>
      <c r="I47" s="88">
        <v>6</v>
      </c>
      <c r="J47" s="88">
        <v>2</v>
      </c>
      <c r="K47" s="88">
        <v>42</v>
      </c>
      <c r="L47" s="88">
        <v>16</v>
      </c>
      <c r="M47" s="88">
        <v>90</v>
      </c>
      <c r="N47" s="88">
        <f t="shared" si="0"/>
        <v>46</v>
      </c>
      <c r="O47" s="85"/>
      <c r="P47" s="89">
        <f>K47*N47/144</f>
        <v>13.416666666666666</v>
      </c>
      <c r="Q47" s="85"/>
      <c r="R47" s="89">
        <f>G47*P47</f>
        <v>0</v>
      </c>
      <c r="S47" s="85"/>
      <c r="T47" s="90" t="s">
        <v>396</v>
      </c>
      <c r="V47" s="2"/>
      <c r="X47" s="2"/>
    </row>
    <row r="48" spans="1:20" s="83" customFormat="1" ht="60.75" customHeight="1" thickBot="1">
      <c r="A48" s="24" t="s">
        <v>145</v>
      </c>
      <c r="B48" s="23" t="s">
        <v>146</v>
      </c>
      <c r="C48" s="58"/>
      <c r="D48" s="24"/>
      <c r="E48" s="42" t="s">
        <v>86</v>
      </c>
      <c r="F48" s="24"/>
      <c r="G48" s="127" t="s">
        <v>85</v>
      </c>
      <c r="H48" s="88"/>
      <c r="I48" s="88"/>
      <c r="J48" s="88"/>
      <c r="K48" s="25"/>
      <c r="L48" s="25"/>
      <c r="M48" s="25"/>
      <c r="N48" s="25">
        <f t="shared" si="0"/>
        <v>30</v>
      </c>
      <c r="O48" s="24"/>
      <c r="P48" s="43" t="s">
        <v>85</v>
      </c>
      <c r="Q48" s="24"/>
      <c r="R48" s="43" t="s">
        <v>85</v>
      </c>
      <c r="S48" s="24"/>
      <c r="T48" s="12" t="s">
        <v>35</v>
      </c>
    </row>
    <row r="49" spans="1:24" ht="60.75" customHeight="1" thickBot="1">
      <c r="A49" s="85" t="s">
        <v>147</v>
      </c>
      <c r="B49" s="86" t="s">
        <v>291</v>
      </c>
      <c r="C49" s="58"/>
      <c r="D49" s="85"/>
      <c r="E49" s="87">
        <v>6</v>
      </c>
      <c r="F49" s="85"/>
      <c r="G49" s="128">
        <f>C49/E49</f>
        <v>0</v>
      </c>
      <c r="H49" s="88">
        <v>30</v>
      </c>
      <c r="I49" s="88">
        <v>14</v>
      </c>
      <c r="J49" s="88">
        <v>8</v>
      </c>
      <c r="K49" s="25">
        <v>42</v>
      </c>
      <c r="L49" s="25">
        <v>16</v>
      </c>
      <c r="M49" s="25">
        <v>45</v>
      </c>
      <c r="N49" s="88">
        <f t="shared" si="0"/>
        <v>46</v>
      </c>
      <c r="O49" s="85"/>
      <c r="P49" s="89">
        <f aca="true" t="shared" si="5" ref="P49:P55">K49*N49/144</f>
        <v>13.416666666666666</v>
      </c>
      <c r="Q49" s="85"/>
      <c r="R49" s="89">
        <f aca="true" t="shared" si="6" ref="R49:R110">G49*P49</f>
        <v>0</v>
      </c>
      <c r="S49" s="85"/>
      <c r="T49" s="12" t="s">
        <v>310</v>
      </c>
      <c r="V49" s="2"/>
      <c r="X49" s="2"/>
    </row>
    <row r="50" spans="1:20" s="9" customFormat="1" ht="60.75" customHeight="1" thickBot="1">
      <c r="A50" s="85" t="s">
        <v>148</v>
      </c>
      <c r="B50" s="86" t="s">
        <v>149</v>
      </c>
      <c r="C50" s="58"/>
      <c r="D50" s="85"/>
      <c r="E50" s="87">
        <v>1</v>
      </c>
      <c r="F50" s="85"/>
      <c r="G50" s="128">
        <f>ROUNDUP(C50/E50,0)</f>
        <v>0</v>
      </c>
      <c r="H50" s="88">
        <v>11</v>
      </c>
      <c r="I50" s="88">
        <v>11</v>
      </c>
      <c r="J50" s="88">
        <v>67</v>
      </c>
      <c r="K50" s="88">
        <v>48</v>
      </c>
      <c r="L50" s="88">
        <v>24</v>
      </c>
      <c r="M50" s="88">
        <v>72</v>
      </c>
      <c r="N50" s="88">
        <f t="shared" si="0"/>
        <v>54</v>
      </c>
      <c r="O50" s="85"/>
      <c r="P50" s="89">
        <f t="shared" si="5"/>
        <v>18</v>
      </c>
      <c r="Q50" s="85"/>
      <c r="R50" s="89">
        <f t="shared" si="6"/>
        <v>0</v>
      </c>
      <c r="S50" s="85"/>
      <c r="T50" s="90" t="s">
        <v>404</v>
      </c>
    </row>
    <row r="51" spans="1:24" ht="60.75" customHeight="1" thickBot="1">
      <c r="A51" s="85" t="s">
        <v>6</v>
      </c>
      <c r="B51" s="86" t="s">
        <v>7</v>
      </c>
      <c r="C51" s="58"/>
      <c r="D51" s="85"/>
      <c r="E51" s="87">
        <v>15</v>
      </c>
      <c r="F51" s="85"/>
      <c r="G51" s="122">
        <f>C51/E51</f>
        <v>0</v>
      </c>
      <c r="H51" s="88">
        <v>12</v>
      </c>
      <c r="I51" s="88">
        <v>6</v>
      </c>
      <c r="J51" s="88">
        <v>12</v>
      </c>
      <c r="K51" s="25">
        <v>42</v>
      </c>
      <c r="L51" s="25">
        <v>16</v>
      </c>
      <c r="M51" s="25">
        <v>45</v>
      </c>
      <c r="N51" s="88">
        <f t="shared" si="0"/>
        <v>46</v>
      </c>
      <c r="O51" s="85"/>
      <c r="P51" s="89">
        <f t="shared" si="5"/>
        <v>13.416666666666666</v>
      </c>
      <c r="Q51" s="85"/>
      <c r="R51" s="89">
        <f t="shared" si="6"/>
        <v>0</v>
      </c>
      <c r="S51" s="85"/>
      <c r="T51" s="12" t="s">
        <v>310</v>
      </c>
      <c r="V51" s="2"/>
      <c r="X51" s="2"/>
    </row>
    <row r="52" spans="1:20" s="83" customFormat="1" ht="60.75" customHeight="1" thickBot="1">
      <c r="A52" s="85" t="s">
        <v>150</v>
      </c>
      <c r="B52" s="86" t="s">
        <v>13</v>
      </c>
      <c r="C52" s="58"/>
      <c r="D52" s="85"/>
      <c r="E52" s="87">
        <v>48</v>
      </c>
      <c r="F52" s="85"/>
      <c r="G52" s="122">
        <f>C52/E52</f>
        <v>0</v>
      </c>
      <c r="H52" s="88">
        <v>11</v>
      </c>
      <c r="I52" s="88">
        <v>5</v>
      </c>
      <c r="J52" s="88">
        <v>9</v>
      </c>
      <c r="K52" s="88">
        <v>42</v>
      </c>
      <c r="L52" s="88">
        <v>16</v>
      </c>
      <c r="M52" s="88">
        <v>90</v>
      </c>
      <c r="N52" s="88">
        <f t="shared" si="0"/>
        <v>46</v>
      </c>
      <c r="O52" s="85"/>
      <c r="P52" s="89">
        <f t="shared" si="5"/>
        <v>13.416666666666666</v>
      </c>
      <c r="Q52" s="85"/>
      <c r="R52" s="89">
        <f t="shared" si="6"/>
        <v>0</v>
      </c>
      <c r="S52" s="85"/>
      <c r="T52" s="90" t="s">
        <v>396</v>
      </c>
    </row>
    <row r="53" spans="1:24" ht="60.75" customHeight="1" thickBot="1">
      <c r="A53" s="85" t="s">
        <v>151</v>
      </c>
      <c r="B53" s="86" t="s">
        <v>152</v>
      </c>
      <c r="C53" s="58"/>
      <c r="D53" s="85"/>
      <c r="E53" s="87">
        <v>100</v>
      </c>
      <c r="F53" s="85"/>
      <c r="G53" s="122">
        <f>C53/E53</f>
        <v>0</v>
      </c>
      <c r="H53" s="88">
        <v>6</v>
      </c>
      <c r="I53" s="88">
        <v>8</v>
      </c>
      <c r="J53" s="88">
        <v>2</v>
      </c>
      <c r="K53" s="88">
        <v>42</v>
      </c>
      <c r="L53" s="88">
        <v>16</v>
      </c>
      <c r="M53" s="88">
        <v>90</v>
      </c>
      <c r="N53" s="88">
        <f t="shared" si="0"/>
        <v>46</v>
      </c>
      <c r="O53" s="85"/>
      <c r="P53" s="89">
        <f t="shared" si="5"/>
        <v>13.416666666666666</v>
      </c>
      <c r="Q53" s="85"/>
      <c r="R53" s="89">
        <f t="shared" si="6"/>
        <v>0</v>
      </c>
      <c r="S53" s="85"/>
      <c r="T53" s="90" t="s">
        <v>396</v>
      </c>
      <c r="V53" s="2"/>
      <c r="X53" s="2"/>
    </row>
    <row r="54" spans="1:20" s="83" customFormat="1" ht="60.75" customHeight="1" thickBot="1">
      <c r="A54" s="85" t="s">
        <v>264</v>
      </c>
      <c r="B54" s="86" t="s">
        <v>265</v>
      </c>
      <c r="C54" s="58"/>
      <c r="D54" s="85"/>
      <c r="E54" s="87">
        <v>120</v>
      </c>
      <c r="F54" s="85"/>
      <c r="G54" s="122">
        <f>C54/E54</f>
        <v>0</v>
      </c>
      <c r="H54" s="88">
        <v>5</v>
      </c>
      <c r="I54" s="88">
        <v>5</v>
      </c>
      <c r="J54" s="88">
        <v>2</v>
      </c>
      <c r="K54" s="88">
        <v>42</v>
      </c>
      <c r="L54" s="88">
        <v>16</v>
      </c>
      <c r="M54" s="88">
        <v>90</v>
      </c>
      <c r="N54" s="88">
        <f t="shared" si="0"/>
        <v>46</v>
      </c>
      <c r="O54" s="85"/>
      <c r="P54" s="89">
        <f t="shared" si="5"/>
        <v>13.416666666666666</v>
      </c>
      <c r="Q54" s="85"/>
      <c r="R54" s="89">
        <f t="shared" si="6"/>
        <v>0</v>
      </c>
      <c r="S54" s="85"/>
      <c r="T54" s="90" t="s">
        <v>396</v>
      </c>
    </row>
    <row r="55" spans="1:20" s="91" customFormat="1" ht="60.75" customHeight="1" thickBot="1">
      <c r="A55" s="24" t="s">
        <v>153</v>
      </c>
      <c r="B55" s="23" t="s">
        <v>154</v>
      </c>
      <c r="C55" s="58"/>
      <c r="D55" s="24"/>
      <c r="E55" s="87">
        <v>12</v>
      </c>
      <c r="F55" s="24"/>
      <c r="G55" s="128">
        <f>ROUNDUP(C55/E55,0)</f>
        <v>0</v>
      </c>
      <c r="H55" s="88"/>
      <c r="I55" s="88"/>
      <c r="J55" s="88"/>
      <c r="K55" s="25">
        <v>42</v>
      </c>
      <c r="L55" s="25">
        <v>16</v>
      </c>
      <c r="M55" s="25">
        <v>45</v>
      </c>
      <c r="N55" s="25">
        <f t="shared" si="0"/>
        <v>46</v>
      </c>
      <c r="O55" s="24"/>
      <c r="P55" s="43">
        <f t="shared" si="5"/>
        <v>13.416666666666666</v>
      </c>
      <c r="Q55" s="24"/>
      <c r="R55" s="43">
        <f t="shared" si="6"/>
        <v>0</v>
      </c>
      <c r="S55" s="24"/>
      <c r="T55" s="90" t="s">
        <v>275</v>
      </c>
    </row>
    <row r="56" spans="1:24" ht="60.75" customHeight="1" thickBot="1">
      <c r="A56" s="85" t="s">
        <v>153</v>
      </c>
      <c r="B56" s="86" t="s">
        <v>372</v>
      </c>
      <c r="C56" s="58"/>
      <c r="D56" s="95"/>
      <c r="E56" s="87" t="s">
        <v>86</v>
      </c>
      <c r="F56" s="95"/>
      <c r="G56" s="122"/>
      <c r="H56" s="88"/>
      <c r="I56" s="88"/>
      <c r="J56" s="88"/>
      <c r="K56" s="88">
        <v>48</v>
      </c>
      <c r="L56" s="88">
        <v>24</v>
      </c>
      <c r="M56" s="88">
        <v>84</v>
      </c>
      <c r="N56" s="88">
        <f>L56+30</f>
        <v>54</v>
      </c>
      <c r="O56" s="95"/>
      <c r="P56" s="43" t="s">
        <v>85</v>
      </c>
      <c r="Q56" s="95"/>
      <c r="R56" s="43" t="s">
        <v>85</v>
      </c>
      <c r="S56" s="95"/>
      <c r="T56" s="90" t="s">
        <v>311</v>
      </c>
      <c r="V56" s="2"/>
      <c r="X56" s="2"/>
    </row>
    <row r="57" spans="1:24" ht="60.75" customHeight="1" thickBot="1">
      <c r="A57" s="24" t="s">
        <v>155</v>
      </c>
      <c r="B57" s="23" t="s">
        <v>292</v>
      </c>
      <c r="C57" s="58"/>
      <c r="D57" s="24"/>
      <c r="E57" s="87">
        <v>4</v>
      </c>
      <c r="F57" s="24"/>
      <c r="G57" s="128">
        <f>ROUNDUP(C57/E57,0)</f>
        <v>0</v>
      </c>
      <c r="H57" s="88"/>
      <c r="I57" s="88"/>
      <c r="J57" s="88"/>
      <c r="K57" s="25">
        <v>42</v>
      </c>
      <c r="L57" s="25">
        <v>16</v>
      </c>
      <c r="M57" s="25">
        <v>62</v>
      </c>
      <c r="N57" s="25">
        <f t="shared" si="0"/>
        <v>46</v>
      </c>
      <c r="O57" s="24"/>
      <c r="P57" s="43">
        <f aca="true" t="shared" si="7" ref="P57:P87">K57*N57/144</f>
        <v>13.416666666666666</v>
      </c>
      <c r="Q57" s="24"/>
      <c r="R57" s="43">
        <f t="shared" si="6"/>
        <v>0</v>
      </c>
      <c r="S57" s="24"/>
      <c r="T57" s="90" t="s">
        <v>274</v>
      </c>
      <c r="V57" s="2"/>
      <c r="X57" s="2"/>
    </row>
    <row r="58" spans="1:24" ht="60.75" customHeight="1" thickBot="1">
      <c r="A58" s="85" t="s">
        <v>155</v>
      </c>
      <c r="B58" s="86" t="s">
        <v>371</v>
      </c>
      <c r="C58" s="58"/>
      <c r="D58" s="85"/>
      <c r="E58" s="87" t="s">
        <v>86</v>
      </c>
      <c r="F58" s="85"/>
      <c r="G58" s="122"/>
      <c r="H58" s="88"/>
      <c r="I58" s="88"/>
      <c r="J58" s="88"/>
      <c r="K58" s="88">
        <v>48</v>
      </c>
      <c r="L58" s="88">
        <v>24</v>
      </c>
      <c r="M58" s="88"/>
      <c r="N58" s="88">
        <f t="shared" si="0"/>
        <v>54</v>
      </c>
      <c r="O58" s="85"/>
      <c r="P58" s="43" t="s">
        <v>85</v>
      </c>
      <c r="Q58" s="85"/>
      <c r="R58" s="43" t="s">
        <v>85</v>
      </c>
      <c r="S58" s="85"/>
      <c r="T58" s="90" t="s">
        <v>311</v>
      </c>
      <c r="V58" s="2"/>
      <c r="X58" s="2"/>
    </row>
    <row r="59" spans="1:24" ht="60.75" customHeight="1" thickBot="1">
      <c r="A59" s="24" t="s">
        <v>156</v>
      </c>
      <c r="B59" s="23" t="s">
        <v>293</v>
      </c>
      <c r="C59" s="58"/>
      <c r="D59" s="24"/>
      <c r="E59" s="87">
        <v>6</v>
      </c>
      <c r="F59" s="24"/>
      <c r="G59" s="128">
        <f>ROUNDUP(C59/E59,0)</f>
        <v>0</v>
      </c>
      <c r="H59" s="88"/>
      <c r="I59" s="88"/>
      <c r="J59" s="88"/>
      <c r="K59" s="25">
        <v>42</v>
      </c>
      <c r="L59" s="25">
        <v>16</v>
      </c>
      <c r="M59" s="25">
        <v>62</v>
      </c>
      <c r="N59" s="25">
        <f t="shared" si="0"/>
        <v>46</v>
      </c>
      <c r="O59" s="24"/>
      <c r="P59" s="43">
        <f t="shared" si="7"/>
        <v>13.416666666666666</v>
      </c>
      <c r="Q59" s="24"/>
      <c r="R59" s="43">
        <f t="shared" si="6"/>
        <v>0</v>
      </c>
      <c r="S59" s="24"/>
      <c r="T59" s="90" t="s">
        <v>276</v>
      </c>
      <c r="V59" s="2"/>
      <c r="X59" s="2"/>
    </row>
    <row r="60" spans="1:24" ht="60.75" customHeight="1" thickBot="1">
      <c r="A60" s="85" t="s">
        <v>156</v>
      </c>
      <c r="B60" s="86" t="s">
        <v>370</v>
      </c>
      <c r="C60" s="58"/>
      <c r="D60" s="85"/>
      <c r="E60" s="87" t="s">
        <v>86</v>
      </c>
      <c r="F60" s="85"/>
      <c r="G60" s="122"/>
      <c r="H60" s="88"/>
      <c r="I60" s="88"/>
      <c r="J60" s="88"/>
      <c r="K60" s="88">
        <v>48</v>
      </c>
      <c r="L60" s="88">
        <v>24</v>
      </c>
      <c r="M60" s="88"/>
      <c r="N60" s="88">
        <f t="shared" si="0"/>
        <v>54</v>
      </c>
      <c r="O60" s="85"/>
      <c r="P60" s="43" t="s">
        <v>85</v>
      </c>
      <c r="Q60" s="85"/>
      <c r="R60" s="43" t="s">
        <v>85</v>
      </c>
      <c r="S60" s="85"/>
      <c r="T60" s="90" t="s">
        <v>311</v>
      </c>
      <c r="V60" s="2"/>
      <c r="X60" s="2"/>
    </row>
    <row r="61" spans="1:24" ht="60.75" customHeight="1" thickBot="1">
      <c r="A61" s="24" t="s">
        <v>157</v>
      </c>
      <c r="B61" s="23" t="s">
        <v>294</v>
      </c>
      <c r="C61" s="58"/>
      <c r="D61" s="24"/>
      <c r="E61" s="42">
        <v>8</v>
      </c>
      <c r="F61" s="24"/>
      <c r="G61" s="128">
        <f>ROUNDUP(C61/E61,0)</f>
        <v>0</v>
      </c>
      <c r="H61" s="88"/>
      <c r="I61" s="88"/>
      <c r="J61" s="88"/>
      <c r="K61" s="25">
        <v>42</v>
      </c>
      <c r="L61" s="25">
        <v>16</v>
      </c>
      <c r="M61" s="25">
        <v>45</v>
      </c>
      <c r="N61" s="25">
        <f t="shared" si="0"/>
        <v>46</v>
      </c>
      <c r="O61" s="24"/>
      <c r="P61" s="43">
        <f t="shared" si="7"/>
        <v>13.416666666666666</v>
      </c>
      <c r="Q61" s="24"/>
      <c r="R61" s="43">
        <f t="shared" si="6"/>
        <v>0</v>
      </c>
      <c r="S61" s="24"/>
      <c r="T61" s="90" t="s">
        <v>274</v>
      </c>
      <c r="V61" s="2"/>
      <c r="X61" s="2"/>
    </row>
    <row r="62" spans="1:24" ht="60.75" customHeight="1" thickBot="1">
      <c r="A62" s="85" t="s">
        <v>241</v>
      </c>
      <c r="B62" s="86" t="s">
        <v>358</v>
      </c>
      <c r="C62" s="58"/>
      <c r="D62" s="85"/>
      <c r="E62" s="87">
        <v>8</v>
      </c>
      <c r="F62" s="85"/>
      <c r="G62" s="122">
        <f>ROUNDUP(C62/E62,0)</f>
        <v>0</v>
      </c>
      <c r="H62" s="88"/>
      <c r="I62" s="88"/>
      <c r="J62" s="88"/>
      <c r="K62" s="25">
        <v>42</v>
      </c>
      <c r="L62" s="25">
        <v>16</v>
      </c>
      <c r="M62" s="25">
        <v>45</v>
      </c>
      <c r="N62" s="88">
        <f t="shared" si="0"/>
        <v>46</v>
      </c>
      <c r="O62" s="85"/>
      <c r="P62" s="89">
        <f t="shared" si="7"/>
        <v>13.416666666666666</v>
      </c>
      <c r="Q62" s="85"/>
      <c r="R62" s="89">
        <f t="shared" si="6"/>
        <v>0</v>
      </c>
      <c r="S62" s="85"/>
      <c r="T62" s="90" t="s">
        <v>276</v>
      </c>
      <c r="V62" s="2"/>
      <c r="X62" s="2"/>
    </row>
    <row r="63" spans="1:24" ht="60.75" customHeight="1" thickBot="1">
      <c r="A63" s="85" t="s">
        <v>39</v>
      </c>
      <c r="B63" s="86" t="s">
        <v>359</v>
      </c>
      <c r="C63" s="58"/>
      <c r="D63" s="85"/>
      <c r="E63" s="87">
        <v>4</v>
      </c>
      <c r="F63" s="85"/>
      <c r="G63" s="122">
        <f>ROUNDUP(C63/E63,0)</f>
        <v>0</v>
      </c>
      <c r="H63" s="88"/>
      <c r="I63" s="88"/>
      <c r="J63" s="88"/>
      <c r="K63" s="25">
        <v>42</v>
      </c>
      <c r="L63" s="25">
        <v>16</v>
      </c>
      <c r="M63" s="25">
        <v>62</v>
      </c>
      <c r="N63" s="88">
        <f t="shared" si="0"/>
        <v>46</v>
      </c>
      <c r="O63" s="85"/>
      <c r="P63" s="89">
        <f t="shared" si="7"/>
        <v>13.416666666666666</v>
      </c>
      <c r="Q63" s="85"/>
      <c r="R63" s="89">
        <f t="shared" si="6"/>
        <v>0</v>
      </c>
      <c r="S63" s="85"/>
      <c r="T63" s="90" t="s">
        <v>274</v>
      </c>
      <c r="V63" s="2"/>
      <c r="W63" s="21"/>
      <c r="X63" s="2"/>
    </row>
    <row r="64" spans="1:24" ht="60.75" customHeight="1" thickBot="1">
      <c r="A64" s="85" t="s">
        <v>39</v>
      </c>
      <c r="B64" s="86" t="s">
        <v>373</v>
      </c>
      <c r="C64" s="58"/>
      <c r="D64" s="85"/>
      <c r="E64" s="87" t="s">
        <v>86</v>
      </c>
      <c r="F64" s="85"/>
      <c r="G64" s="122"/>
      <c r="H64" s="88"/>
      <c r="I64" s="88"/>
      <c r="J64" s="88" t="s">
        <v>309</v>
      </c>
      <c r="K64" s="88">
        <v>48</v>
      </c>
      <c r="L64" s="88">
        <v>24</v>
      </c>
      <c r="M64" s="88"/>
      <c r="N64" s="88">
        <f t="shared" si="0"/>
        <v>54</v>
      </c>
      <c r="O64" s="85"/>
      <c r="P64" s="43" t="s">
        <v>85</v>
      </c>
      <c r="Q64" s="85"/>
      <c r="R64" s="43" t="s">
        <v>85</v>
      </c>
      <c r="S64" s="85"/>
      <c r="T64" s="90" t="s">
        <v>397</v>
      </c>
      <c r="V64" s="2"/>
      <c r="X64" s="2"/>
    </row>
    <row r="65" spans="1:24" ht="60.75" customHeight="1" thickBot="1">
      <c r="A65" s="85" t="s">
        <v>284</v>
      </c>
      <c r="B65" s="86" t="s">
        <v>285</v>
      </c>
      <c r="C65" s="58"/>
      <c r="D65" s="85"/>
      <c r="E65" s="87">
        <v>3</v>
      </c>
      <c r="F65" s="85"/>
      <c r="G65" s="128">
        <f>ROUNDUP(C65/E65,0)</f>
        <v>0</v>
      </c>
      <c r="H65" s="88">
        <v>30</v>
      </c>
      <c r="I65" s="88">
        <v>30</v>
      </c>
      <c r="J65" s="88">
        <v>24</v>
      </c>
      <c r="K65" s="88">
        <v>30</v>
      </c>
      <c r="L65" s="88">
        <v>30</v>
      </c>
      <c r="M65" s="88">
        <v>24</v>
      </c>
      <c r="N65" s="88">
        <f t="shared" si="0"/>
        <v>60</v>
      </c>
      <c r="O65" s="85"/>
      <c r="P65" s="89">
        <f t="shared" si="7"/>
        <v>12.5</v>
      </c>
      <c r="Q65" s="85"/>
      <c r="R65" s="89">
        <f t="shared" si="6"/>
        <v>0</v>
      </c>
      <c r="S65" s="85"/>
      <c r="T65" s="90" t="s">
        <v>398</v>
      </c>
      <c r="V65" s="2"/>
      <c r="X65" s="2"/>
    </row>
    <row r="66" spans="1:24" ht="60.75" customHeight="1" thickBot="1">
      <c r="A66" s="85" t="s">
        <v>383</v>
      </c>
      <c r="B66" s="86" t="s">
        <v>295</v>
      </c>
      <c r="C66" s="58"/>
      <c r="D66" s="85"/>
      <c r="E66" s="87">
        <v>3</v>
      </c>
      <c r="F66" s="85"/>
      <c r="G66" s="122">
        <f>ROUNDUP(C66/E66,0)</f>
        <v>0</v>
      </c>
      <c r="H66" s="88">
        <v>30</v>
      </c>
      <c r="I66" s="88">
        <v>30</v>
      </c>
      <c r="J66" s="88">
        <v>24</v>
      </c>
      <c r="K66" s="88">
        <v>30</v>
      </c>
      <c r="L66" s="88">
        <v>30</v>
      </c>
      <c r="M66" s="88">
        <v>24</v>
      </c>
      <c r="N66" s="88">
        <f t="shared" si="0"/>
        <v>60</v>
      </c>
      <c r="O66" s="85"/>
      <c r="P66" s="89">
        <f t="shared" si="7"/>
        <v>12.5</v>
      </c>
      <c r="Q66" s="85"/>
      <c r="R66" s="89">
        <f t="shared" si="6"/>
        <v>0</v>
      </c>
      <c r="S66" s="85"/>
      <c r="T66" s="90" t="s">
        <v>398</v>
      </c>
      <c r="V66" s="2"/>
      <c r="X66" s="2"/>
    </row>
    <row r="67" spans="1:24" ht="60.75" customHeight="1" thickBot="1">
      <c r="A67" s="85" t="s">
        <v>158</v>
      </c>
      <c r="B67" s="86" t="s">
        <v>277</v>
      </c>
      <c r="C67" s="58"/>
      <c r="D67" s="85"/>
      <c r="E67" s="87">
        <v>2</v>
      </c>
      <c r="F67" s="85"/>
      <c r="G67" s="122">
        <f>ROUNDUP(C67/E67,0)</f>
        <v>0</v>
      </c>
      <c r="H67" s="88"/>
      <c r="I67" s="88"/>
      <c r="J67" s="88"/>
      <c r="K67" s="88">
        <v>48</v>
      </c>
      <c r="L67" s="88">
        <v>36</v>
      </c>
      <c r="M67" s="88">
        <v>60</v>
      </c>
      <c r="N67" s="88">
        <f t="shared" si="0"/>
        <v>66</v>
      </c>
      <c r="O67" s="85"/>
      <c r="P67" s="89">
        <f t="shared" si="7"/>
        <v>22</v>
      </c>
      <c r="Q67" s="85"/>
      <c r="R67" s="89">
        <f t="shared" si="6"/>
        <v>0</v>
      </c>
      <c r="S67" s="85"/>
      <c r="T67" s="90" t="s">
        <v>16</v>
      </c>
      <c r="V67" s="2"/>
      <c r="X67" s="2"/>
    </row>
    <row r="68" spans="1:20" s="83" customFormat="1" ht="60.75" customHeight="1" thickBot="1">
      <c r="A68" s="85" t="s">
        <v>159</v>
      </c>
      <c r="B68" s="86" t="s">
        <v>296</v>
      </c>
      <c r="C68" s="58"/>
      <c r="D68" s="85"/>
      <c r="E68" s="87">
        <v>3</v>
      </c>
      <c r="F68" s="85"/>
      <c r="G68" s="122"/>
      <c r="H68" s="88">
        <v>30</v>
      </c>
      <c r="I68" s="88">
        <v>30</v>
      </c>
      <c r="J68" s="88">
        <v>24</v>
      </c>
      <c r="K68" s="88">
        <v>30</v>
      </c>
      <c r="L68" s="88">
        <v>30</v>
      </c>
      <c r="M68" s="88">
        <v>24</v>
      </c>
      <c r="N68" s="88">
        <f t="shared" si="0"/>
        <v>60</v>
      </c>
      <c r="O68" s="85"/>
      <c r="P68" s="89">
        <f t="shared" si="7"/>
        <v>12.5</v>
      </c>
      <c r="Q68" s="85"/>
      <c r="R68" s="89"/>
      <c r="S68" s="85"/>
      <c r="T68" s="90" t="s">
        <v>398</v>
      </c>
    </row>
    <row r="69" spans="1:20" s="92" customFormat="1" ht="60.75" customHeight="1" thickBot="1">
      <c r="A69" s="85" t="s">
        <v>160</v>
      </c>
      <c r="B69" s="86" t="s">
        <v>278</v>
      </c>
      <c r="C69" s="58"/>
      <c r="D69" s="85"/>
      <c r="E69" s="87">
        <v>5</v>
      </c>
      <c r="F69" s="85"/>
      <c r="G69" s="122">
        <f>C69/E69</f>
        <v>0</v>
      </c>
      <c r="H69" s="88">
        <v>15</v>
      </c>
      <c r="I69" s="88">
        <v>21</v>
      </c>
      <c r="J69" s="88">
        <v>10</v>
      </c>
      <c r="K69" s="88">
        <v>42</v>
      </c>
      <c r="L69" s="88">
        <v>16</v>
      </c>
      <c r="M69" s="88">
        <v>45</v>
      </c>
      <c r="N69" s="88">
        <f t="shared" si="0"/>
        <v>46</v>
      </c>
      <c r="O69" s="85"/>
      <c r="P69" s="89">
        <f t="shared" si="7"/>
        <v>13.416666666666666</v>
      </c>
      <c r="Q69" s="85"/>
      <c r="R69" s="89">
        <f t="shared" si="6"/>
        <v>0</v>
      </c>
      <c r="S69" s="85"/>
      <c r="T69" s="90" t="s">
        <v>396</v>
      </c>
    </row>
    <row r="70" spans="1:24" ht="60.75" customHeight="1" thickBot="1">
      <c r="A70" s="85" t="s">
        <v>161</v>
      </c>
      <c r="B70" s="86" t="s">
        <v>391</v>
      </c>
      <c r="C70" s="58"/>
      <c r="D70" s="85"/>
      <c r="E70" s="87">
        <v>5</v>
      </c>
      <c r="F70" s="85"/>
      <c r="G70" s="122">
        <f>C70/E70</f>
        <v>0</v>
      </c>
      <c r="H70" s="88">
        <v>15</v>
      </c>
      <c r="I70" s="88">
        <v>21</v>
      </c>
      <c r="J70" s="88">
        <v>10</v>
      </c>
      <c r="K70" s="88">
        <v>42</v>
      </c>
      <c r="L70" s="88">
        <v>16</v>
      </c>
      <c r="M70" s="88">
        <v>45</v>
      </c>
      <c r="N70" s="88">
        <f t="shared" si="0"/>
        <v>46</v>
      </c>
      <c r="O70" s="85"/>
      <c r="P70" s="89">
        <f t="shared" si="7"/>
        <v>13.416666666666666</v>
      </c>
      <c r="Q70" s="85"/>
      <c r="R70" s="89">
        <f t="shared" si="6"/>
        <v>0</v>
      </c>
      <c r="S70" s="85"/>
      <c r="T70" s="90" t="s">
        <v>396</v>
      </c>
      <c r="V70" s="2"/>
      <c r="X70" s="2"/>
    </row>
    <row r="71" spans="1:20" s="83" customFormat="1" ht="60.75" customHeight="1" thickBot="1">
      <c r="A71" s="24" t="s">
        <v>162</v>
      </c>
      <c r="B71" s="23" t="s">
        <v>163</v>
      </c>
      <c r="C71" s="58"/>
      <c r="D71" s="24"/>
      <c r="E71" s="87">
        <v>12</v>
      </c>
      <c r="F71" s="24"/>
      <c r="G71" s="128">
        <f>C71/E71</f>
        <v>0</v>
      </c>
      <c r="H71" s="88">
        <v>14</v>
      </c>
      <c r="I71" s="88">
        <v>14</v>
      </c>
      <c r="J71" s="88">
        <v>12</v>
      </c>
      <c r="K71" s="25">
        <v>42</v>
      </c>
      <c r="L71" s="25">
        <v>16</v>
      </c>
      <c r="M71" s="25">
        <v>45</v>
      </c>
      <c r="N71" s="25">
        <f t="shared" si="0"/>
        <v>46</v>
      </c>
      <c r="O71" s="24"/>
      <c r="P71" s="43">
        <f t="shared" si="7"/>
        <v>13.416666666666666</v>
      </c>
      <c r="Q71" s="24"/>
      <c r="R71" s="43">
        <f t="shared" si="6"/>
        <v>0</v>
      </c>
      <c r="S71" s="24"/>
      <c r="T71" s="90" t="s">
        <v>396</v>
      </c>
    </row>
    <row r="72" spans="1:24" ht="60.75" customHeight="1" thickBot="1">
      <c r="A72" s="24" t="s">
        <v>164</v>
      </c>
      <c r="B72" s="23" t="s">
        <v>360</v>
      </c>
      <c r="C72" s="58"/>
      <c r="D72" s="24"/>
      <c r="E72" s="42">
        <v>4</v>
      </c>
      <c r="F72" s="24"/>
      <c r="G72" s="128">
        <f>ROUNDUP(C72/E72,0)</f>
        <v>0</v>
      </c>
      <c r="H72" s="88"/>
      <c r="I72" s="88"/>
      <c r="J72" s="88"/>
      <c r="K72" s="25">
        <v>42</v>
      </c>
      <c r="L72" s="25">
        <v>16</v>
      </c>
      <c r="M72" s="25">
        <v>45</v>
      </c>
      <c r="N72" s="25">
        <f t="shared" si="0"/>
        <v>46</v>
      </c>
      <c r="O72" s="24"/>
      <c r="P72" s="43">
        <f t="shared" si="7"/>
        <v>13.416666666666666</v>
      </c>
      <c r="Q72" s="24"/>
      <c r="R72" s="43">
        <f t="shared" si="6"/>
        <v>0</v>
      </c>
      <c r="S72" s="24"/>
      <c r="T72" s="12" t="s">
        <v>362</v>
      </c>
      <c r="V72" s="2"/>
      <c r="X72" s="2"/>
    </row>
    <row r="73" spans="1:24" ht="60.75" customHeight="1" thickBot="1">
      <c r="A73" s="24" t="s">
        <v>165</v>
      </c>
      <c r="B73" s="23" t="s">
        <v>361</v>
      </c>
      <c r="C73" s="58"/>
      <c r="D73" s="24"/>
      <c r="E73" s="42">
        <v>4</v>
      </c>
      <c r="F73" s="24"/>
      <c r="G73" s="128">
        <f>ROUNDUP(C73/E73,0)</f>
        <v>0</v>
      </c>
      <c r="H73" s="88"/>
      <c r="I73" s="88"/>
      <c r="J73" s="88"/>
      <c r="K73" s="25">
        <v>42</v>
      </c>
      <c r="L73" s="25">
        <v>16</v>
      </c>
      <c r="M73" s="25">
        <v>62</v>
      </c>
      <c r="N73" s="25">
        <f t="shared" si="0"/>
        <v>46</v>
      </c>
      <c r="O73" s="24"/>
      <c r="P73" s="43">
        <f t="shared" si="7"/>
        <v>13.416666666666666</v>
      </c>
      <c r="Q73" s="24"/>
      <c r="R73" s="43">
        <f t="shared" si="6"/>
        <v>0</v>
      </c>
      <c r="S73" s="24"/>
      <c r="T73" s="12" t="s">
        <v>363</v>
      </c>
      <c r="V73" s="2"/>
      <c r="X73" s="2"/>
    </row>
    <row r="74" spans="1:24" ht="60.75" customHeight="1" thickBot="1">
      <c r="A74" s="24"/>
      <c r="B74" s="23" t="s">
        <v>365</v>
      </c>
      <c r="C74" s="58"/>
      <c r="D74" s="24"/>
      <c r="E74" s="42">
        <v>15</v>
      </c>
      <c r="F74" s="24"/>
      <c r="G74" s="122">
        <f>ROUNDUP(C74/E74,0)</f>
        <v>0</v>
      </c>
      <c r="H74" s="88">
        <v>21</v>
      </c>
      <c r="I74" s="88">
        <v>21</v>
      </c>
      <c r="J74" s="88">
        <v>5</v>
      </c>
      <c r="K74" s="25">
        <v>21</v>
      </c>
      <c r="L74" s="25">
        <v>21</v>
      </c>
      <c r="M74" s="25"/>
      <c r="N74" s="25">
        <f t="shared" si="0"/>
        <v>51</v>
      </c>
      <c r="O74" s="24"/>
      <c r="P74" s="43">
        <f t="shared" si="7"/>
        <v>7.4375</v>
      </c>
      <c r="Q74" s="24"/>
      <c r="R74" s="89">
        <f>G74*P74</f>
        <v>0</v>
      </c>
      <c r="S74" s="24"/>
      <c r="T74" s="12" t="s">
        <v>366</v>
      </c>
      <c r="V74" s="2"/>
      <c r="X74" s="2"/>
    </row>
    <row r="75" spans="1:24" ht="60.75" customHeight="1" thickBot="1">
      <c r="A75" s="85" t="s">
        <v>166</v>
      </c>
      <c r="B75" s="86" t="s">
        <v>167</v>
      </c>
      <c r="C75" s="58"/>
      <c r="D75" s="85"/>
      <c r="E75" s="87">
        <v>12</v>
      </c>
      <c r="F75" s="85"/>
      <c r="G75" s="122">
        <f>C75/E75</f>
        <v>0</v>
      </c>
      <c r="H75" s="88">
        <v>9</v>
      </c>
      <c r="I75" s="88">
        <v>10</v>
      </c>
      <c r="J75" s="88">
        <v>20</v>
      </c>
      <c r="K75" s="88">
        <v>72</v>
      </c>
      <c r="L75" s="88">
        <v>24</v>
      </c>
      <c r="M75" s="88">
        <v>60</v>
      </c>
      <c r="N75" s="88">
        <f aca="true" t="shared" si="8" ref="N75:N111">L75+30</f>
        <v>54</v>
      </c>
      <c r="O75" s="85"/>
      <c r="P75" s="89">
        <f t="shared" si="7"/>
        <v>27</v>
      </c>
      <c r="Q75" s="85"/>
      <c r="R75" s="89">
        <f t="shared" si="6"/>
        <v>0</v>
      </c>
      <c r="S75" s="85"/>
      <c r="T75" s="90" t="s">
        <v>392</v>
      </c>
      <c r="V75" s="2"/>
      <c r="X75" s="2"/>
    </row>
    <row r="76" spans="1:24" ht="60.75" customHeight="1" thickBot="1">
      <c r="A76" s="85" t="s">
        <v>168</v>
      </c>
      <c r="B76" s="86" t="s">
        <v>169</v>
      </c>
      <c r="C76" s="58"/>
      <c r="D76" s="85"/>
      <c r="E76" s="87">
        <v>12</v>
      </c>
      <c r="F76" s="85"/>
      <c r="G76" s="122">
        <f>C76/E76</f>
        <v>0</v>
      </c>
      <c r="H76" s="88">
        <v>7</v>
      </c>
      <c r="I76" s="88">
        <v>6</v>
      </c>
      <c r="J76" s="88">
        <v>31</v>
      </c>
      <c r="K76" s="88">
        <v>72</v>
      </c>
      <c r="L76" s="88">
        <v>24</v>
      </c>
      <c r="M76" s="88">
        <v>60</v>
      </c>
      <c r="N76" s="88">
        <f t="shared" si="8"/>
        <v>54</v>
      </c>
      <c r="O76" s="85"/>
      <c r="P76" s="89">
        <f t="shared" si="7"/>
        <v>27</v>
      </c>
      <c r="Q76" s="85"/>
      <c r="R76" s="89">
        <f t="shared" si="6"/>
        <v>0</v>
      </c>
      <c r="S76" s="85"/>
      <c r="T76" s="90" t="s">
        <v>392</v>
      </c>
      <c r="V76" s="2"/>
      <c r="X76" s="2"/>
    </row>
    <row r="77" spans="1:24" ht="60.75" customHeight="1" thickBot="1">
      <c r="A77" s="85" t="s">
        <v>170</v>
      </c>
      <c r="B77" s="86" t="s">
        <v>171</v>
      </c>
      <c r="C77" s="58"/>
      <c r="D77" s="85"/>
      <c r="E77" s="87">
        <v>30</v>
      </c>
      <c r="F77" s="85"/>
      <c r="G77" s="122">
        <f>C77/E77</f>
        <v>0</v>
      </c>
      <c r="H77" s="88">
        <v>6</v>
      </c>
      <c r="I77" s="88">
        <v>6</v>
      </c>
      <c r="J77" s="88">
        <v>10</v>
      </c>
      <c r="K77" s="88">
        <v>72</v>
      </c>
      <c r="L77" s="88">
        <v>24</v>
      </c>
      <c r="M77" s="88">
        <v>60</v>
      </c>
      <c r="N77" s="88">
        <f t="shared" si="8"/>
        <v>54</v>
      </c>
      <c r="O77" s="85"/>
      <c r="P77" s="89">
        <f t="shared" si="7"/>
        <v>27</v>
      </c>
      <c r="Q77" s="85"/>
      <c r="R77" s="89">
        <f t="shared" si="6"/>
        <v>0</v>
      </c>
      <c r="S77" s="85"/>
      <c r="T77" s="90" t="s">
        <v>392</v>
      </c>
      <c r="V77" s="2"/>
      <c r="X77" s="2"/>
    </row>
    <row r="78" spans="1:22" s="83" customFormat="1" ht="60.75" customHeight="1" thickBot="1">
      <c r="A78" s="24" t="s">
        <v>172</v>
      </c>
      <c r="B78" s="23" t="s">
        <v>173</v>
      </c>
      <c r="C78" s="58"/>
      <c r="D78" s="24"/>
      <c r="E78" s="42">
        <v>3</v>
      </c>
      <c r="F78" s="24"/>
      <c r="G78" s="128">
        <f>ROUNDUP(C78/E78,0)</f>
        <v>0</v>
      </c>
      <c r="H78" s="88"/>
      <c r="I78" s="88"/>
      <c r="J78" s="88"/>
      <c r="K78" s="25">
        <v>72</v>
      </c>
      <c r="L78" s="25">
        <v>36</v>
      </c>
      <c r="M78" s="25">
        <v>24</v>
      </c>
      <c r="N78" s="25">
        <f t="shared" si="8"/>
        <v>66</v>
      </c>
      <c r="O78" s="24"/>
      <c r="P78" s="43">
        <f t="shared" si="7"/>
        <v>33</v>
      </c>
      <c r="Q78" s="24"/>
      <c r="R78" s="43">
        <f t="shared" si="6"/>
        <v>0</v>
      </c>
      <c r="S78" s="24"/>
      <c r="T78" s="12" t="s">
        <v>28</v>
      </c>
      <c r="V78" s="93"/>
    </row>
    <row r="79" spans="1:24" ht="72.75" customHeight="1" thickBot="1">
      <c r="A79" s="24" t="s">
        <v>174</v>
      </c>
      <c r="B79" s="23" t="s">
        <v>175</v>
      </c>
      <c r="C79" s="58"/>
      <c r="D79" s="24"/>
      <c r="E79" s="42">
        <v>12</v>
      </c>
      <c r="F79" s="24"/>
      <c r="G79" s="128">
        <f aca="true" t="shared" si="9" ref="G79:G85">C79/E79</f>
        <v>0</v>
      </c>
      <c r="H79" s="88"/>
      <c r="I79" s="88"/>
      <c r="J79" s="88"/>
      <c r="K79" s="25">
        <v>72</v>
      </c>
      <c r="L79" s="25">
        <v>24</v>
      </c>
      <c r="M79" s="25">
        <v>60</v>
      </c>
      <c r="N79" s="25">
        <f t="shared" si="8"/>
        <v>54</v>
      </c>
      <c r="O79" s="24"/>
      <c r="P79" s="43">
        <f t="shared" si="7"/>
        <v>27</v>
      </c>
      <c r="Q79" s="24"/>
      <c r="R79" s="43">
        <f t="shared" si="6"/>
        <v>0</v>
      </c>
      <c r="S79" s="24"/>
      <c r="T79" s="12" t="s">
        <v>17</v>
      </c>
      <c r="V79" s="2"/>
      <c r="W79" s="22"/>
      <c r="X79" s="2"/>
    </row>
    <row r="80" spans="1:24" ht="60.75" customHeight="1" thickBot="1">
      <c r="A80" s="85" t="s">
        <v>176</v>
      </c>
      <c r="B80" s="86" t="s">
        <v>297</v>
      </c>
      <c r="C80" s="58"/>
      <c r="D80" s="85"/>
      <c r="E80" s="87">
        <v>56</v>
      </c>
      <c r="F80" s="85"/>
      <c r="G80" s="122">
        <f t="shared" si="9"/>
        <v>0</v>
      </c>
      <c r="H80" s="88">
        <v>13</v>
      </c>
      <c r="I80" s="88">
        <v>8</v>
      </c>
      <c r="J80" s="88">
        <v>5</v>
      </c>
      <c r="K80" s="88">
        <v>42</v>
      </c>
      <c r="L80" s="88">
        <v>16</v>
      </c>
      <c r="M80" s="88">
        <v>90</v>
      </c>
      <c r="N80" s="88">
        <f t="shared" si="8"/>
        <v>46</v>
      </c>
      <c r="O80" s="85"/>
      <c r="P80" s="89">
        <f t="shared" si="7"/>
        <v>13.416666666666666</v>
      </c>
      <c r="Q80" s="85"/>
      <c r="R80" s="89">
        <f t="shared" si="6"/>
        <v>0</v>
      </c>
      <c r="S80" s="85"/>
      <c r="T80" s="90" t="s">
        <v>396</v>
      </c>
      <c r="V80" s="2"/>
      <c r="X80" s="2"/>
    </row>
    <row r="81" spans="1:20" s="83" customFormat="1" ht="60.75" customHeight="1" thickBot="1">
      <c r="A81" s="85" t="s">
        <v>177</v>
      </c>
      <c r="B81" s="86" t="s">
        <v>279</v>
      </c>
      <c r="C81" s="58"/>
      <c r="D81" s="85"/>
      <c r="E81" s="87">
        <v>80</v>
      </c>
      <c r="F81" s="85"/>
      <c r="G81" s="122">
        <f t="shared" si="9"/>
        <v>0</v>
      </c>
      <c r="H81" s="88">
        <v>8</v>
      </c>
      <c r="I81" s="88">
        <v>4</v>
      </c>
      <c r="J81" s="88">
        <v>12</v>
      </c>
      <c r="K81" s="88">
        <v>42</v>
      </c>
      <c r="L81" s="88">
        <v>16</v>
      </c>
      <c r="M81" s="88">
        <v>90</v>
      </c>
      <c r="N81" s="88">
        <f t="shared" si="8"/>
        <v>46</v>
      </c>
      <c r="O81" s="85"/>
      <c r="P81" s="89">
        <f t="shared" si="7"/>
        <v>13.416666666666666</v>
      </c>
      <c r="Q81" s="85"/>
      <c r="R81" s="89">
        <f t="shared" si="6"/>
        <v>0</v>
      </c>
      <c r="S81" s="85"/>
      <c r="T81" s="90" t="s">
        <v>396</v>
      </c>
    </row>
    <row r="82" spans="1:24" ht="60.75" customHeight="1" thickBot="1">
      <c r="A82" s="85" t="s">
        <v>178</v>
      </c>
      <c r="B82" s="86" t="s">
        <v>181</v>
      </c>
      <c r="C82" s="58"/>
      <c r="D82" s="85"/>
      <c r="E82" s="87">
        <v>36</v>
      </c>
      <c r="F82" s="85"/>
      <c r="G82" s="122">
        <f t="shared" si="9"/>
        <v>0</v>
      </c>
      <c r="H82" s="88">
        <v>5</v>
      </c>
      <c r="I82" s="88">
        <v>5</v>
      </c>
      <c r="J82" s="88">
        <v>12</v>
      </c>
      <c r="K82" s="88">
        <v>42</v>
      </c>
      <c r="L82" s="88">
        <v>16</v>
      </c>
      <c r="M82" s="88">
        <v>90</v>
      </c>
      <c r="N82" s="88">
        <f t="shared" si="8"/>
        <v>46</v>
      </c>
      <c r="O82" s="85"/>
      <c r="P82" s="89">
        <f t="shared" si="7"/>
        <v>13.416666666666666</v>
      </c>
      <c r="Q82" s="85"/>
      <c r="R82" s="89">
        <f t="shared" si="6"/>
        <v>0</v>
      </c>
      <c r="S82" s="85"/>
      <c r="T82" s="90" t="s">
        <v>396</v>
      </c>
      <c r="V82" s="2"/>
      <c r="X82" s="2"/>
    </row>
    <row r="83" spans="1:24" ht="60.75" customHeight="1" thickBot="1">
      <c r="A83" s="85" t="s">
        <v>179</v>
      </c>
      <c r="B83" s="86" t="s">
        <v>180</v>
      </c>
      <c r="C83" s="58"/>
      <c r="D83" s="85"/>
      <c r="E83" s="87">
        <v>12</v>
      </c>
      <c r="F83" s="85"/>
      <c r="G83" s="122">
        <f t="shared" si="9"/>
        <v>0</v>
      </c>
      <c r="H83" s="88">
        <v>9</v>
      </c>
      <c r="I83" s="88">
        <v>19</v>
      </c>
      <c r="J83" s="88">
        <v>12</v>
      </c>
      <c r="K83" s="88">
        <v>42</v>
      </c>
      <c r="L83" s="88">
        <v>16</v>
      </c>
      <c r="M83" s="88">
        <v>90</v>
      </c>
      <c r="N83" s="88">
        <f t="shared" si="8"/>
        <v>46</v>
      </c>
      <c r="O83" s="85"/>
      <c r="P83" s="89">
        <f t="shared" si="7"/>
        <v>13.416666666666666</v>
      </c>
      <c r="Q83" s="85"/>
      <c r="R83" s="89">
        <f t="shared" si="6"/>
        <v>0</v>
      </c>
      <c r="S83" s="85"/>
      <c r="T83" s="90" t="s">
        <v>396</v>
      </c>
      <c r="V83" s="2"/>
      <c r="X83" s="2"/>
    </row>
    <row r="84" spans="1:24" ht="60.75" customHeight="1" thickBot="1">
      <c r="A84" s="85" t="s">
        <v>182</v>
      </c>
      <c r="B84" s="86" t="s">
        <v>298</v>
      </c>
      <c r="C84" s="58"/>
      <c r="D84" s="85"/>
      <c r="E84" s="87">
        <v>64</v>
      </c>
      <c r="F84" s="85"/>
      <c r="G84" s="122">
        <f t="shared" si="9"/>
        <v>0</v>
      </c>
      <c r="H84" s="88">
        <v>7</v>
      </c>
      <c r="I84" s="88">
        <v>4</v>
      </c>
      <c r="J84" s="88">
        <v>11</v>
      </c>
      <c r="K84" s="88">
        <v>42</v>
      </c>
      <c r="L84" s="88">
        <v>16</v>
      </c>
      <c r="M84" s="88">
        <v>90</v>
      </c>
      <c r="N84" s="88">
        <f t="shared" si="8"/>
        <v>46</v>
      </c>
      <c r="O84" s="85"/>
      <c r="P84" s="89">
        <f t="shared" si="7"/>
        <v>13.416666666666666</v>
      </c>
      <c r="Q84" s="85"/>
      <c r="R84" s="89">
        <f t="shared" si="6"/>
        <v>0</v>
      </c>
      <c r="S84" s="85"/>
      <c r="T84" s="90" t="s">
        <v>396</v>
      </c>
      <c r="V84" s="2"/>
      <c r="X84" s="2"/>
    </row>
    <row r="85" spans="1:24" ht="60.75" customHeight="1" thickBot="1">
      <c r="A85" s="85" t="s">
        <v>183</v>
      </c>
      <c r="B85" s="86" t="s">
        <v>299</v>
      </c>
      <c r="C85" s="58"/>
      <c r="D85" s="85"/>
      <c r="E85" s="87">
        <v>64</v>
      </c>
      <c r="F85" s="85"/>
      <c r="G85" s="122">
        <f t="shared" si="9"/>
        <v>0</v>
      </c>
      <c r="H85" s="88">
        <v>7</v>
      </c>
      <c r="I85" s="88">
        <v>4</v>
      </c>
      <c r="J85" s="88">
        <v>11</v>
      </c>
      <c r="K85" s="88">
        <v>42</v>
      </c>
      <c r="L85" s="88">
        <v>16</v>
      </c>
      <c r="M85" s="88">
        <v>90</v>
      </c>
      <c r="N85" s="88">
        <f t="shared" si="8"/>
        <v>46</v>
      </c>
      <c r="O85" s="85"/>
      <c r="P85" s="89">
        <f t="shared" si="7"/>
        <v>13.416666666666666</v>
      </c>
      <c r="Q85" s="85"/>
      <c r="R85" s="89">
        <f t="shared" si="6"/>
        <v>0</v>
      </c>
      <c r="S85" s="85"/>
      <c r="T85" s="90" t="s">
        <v>396</v>
      </c>
      <c r="V85" s="2"/>
      <c r="X85" s="2"/>
    </row>
    <row r="86" spans="1:24" ht="60.75" customHeight="1" thickBot="1">
      <c r="A86" s="24" t="s">
        <v>184</v>
      </c>
      <c r="B86" s="23" t="s">
        <v>185</v>
      </c>
      <c r="C86" s="58"/>
      <c r="D86" s="24"/>
      <c r="E86" s="42" t="s">
        <v>86</v>
      </c>
      <c r="F86" s="24"/>
      <c r="G86" s="128" t="s">
        <v>85</v>
      </c>
      <c r="H86" s="88"/>
      <c r="I86" s="88"/>
      <c r="J86" s="88"/>
      <c r="K86" s="25"/>
      <c r="L86" s="25"/>
      <c r="M86" s="25"/>
      <c r="N86" s="25"/>
      <c r="O86" s="24"/>
      <c r="P86" s="43" t="s">
        <v>85</v>
      </c>
      <c r="Q86" s="24"/>
      <c r="R86" s="43" t="s">
        <v>85</v>
      </c>
      <c r="S86" s="24"/>
      <c r="T86" s="12" t="s">
        <v>327</v>
      </c>
      <c r="V86" s="2"/>
      <c r="X86" s="2"/>
    </row>
    <row r="87" spans="1:20" s="83" customFormat="1" ht="60.75" customHeight="1" thickBot="1">
      <c r="A87" s="85" t="s">
        <v>40</v>
      </c>
      <c r="B87" s="86" t="s">
        <v>244</v>
      </c>
      <c r="C87" s="58"/>
      <c r="D87" s="85"/>
      <c r="E87" s="87">
        <v>4</v>
      </c>
      <c r="F87" s="85"/>
      <c r="G87" s="122">
        <f>ROUNDUP(C87/E87,0)</f>
        <v>0</v>
      </c>
      <c r="H87" s="88">
        <v>21</v>
      </c>
      <c r="I87" s="88">
        <v>9</v>
      </c>
      <c r="J87" s="88">
        <v>11</v>
      </c>
      <c r="K87" s="88">
        <v>21</v>
      </c>
      <c r="L87" s="88">
        <v>9</v>
      </c>
      <c r="M87" s="88">
        <v>11</v>
      </c>
      <c r="N87" s="88">
        <f t="shared" si="8"/>
        <v>39</v>
      </c>
      <c r="O87" s="85"/>
      <c r="P87" s="43">
        <f t="shared" si="7"/>
        <v>5.6875</v>
      </c>
      <c r="Q87" s="85"/>
      <c r="R87" s="89">
        <f>G87*P87</f>
        <v>0</v>
      </c>
      <c r="S87" s="85"/>
      <c r="T87" s="90" t="s">
        <v>41</v>
      </c>
    </row>
    <row r="88" spans="1:20" s="91" customFormat="1" ht="60.75" customHeight="1" thickBot="1">
      <c r="A88" s="24" t="s">
        <v>186</v>
      </c>
      <c r="B88" s="23" t="s">
        <v>187</v>
      </c>
      <c r="C88" s="58"/>
      <c r="D88" s="24"/>
      <c r="E88" s="42" t="s">
        <v>86</v>
      </c>
      <c r="F88" s="24"/>
      <c r="G88" s="127" t="s">
        <v>85</v>
      </c>
      <c r="H88" s="88"/>
      <c r="I88" s="88"/>
      <c r="J88" s="88"/>
      <c r="K88" s="25"/>
      <c r="L88" s="25"/>
      <c r="M88" s="25"/>
      <c r="N88" s="25">
        <f t="shared" si="8"/>
        <v>30</v>
      </c>
      <c r="O88" s="24"/>
      <c r="P88" s="43" t="s">
        <v>85</v>
      </c>
      <c r="Q88" s="24"/>
      <c r="R88" s="43" t="s">
        <v>85</v>
      </c>
      <c r="S88" s="24"/>
      <c r="T88" s="12" t="s">
        <v>18</v>
      </c>
    </row>
    <row r="89" spans="1:20" s="83" customFormat="1" ht="60.75" customHeight="1" thickBot="1">
      <c r="A89" s="24" t="s">
        <v>325</v>
      </c>
      <c r="B89" s="23" t="s">
        <v>368</v>
      </c>
      <c r="C89" s="58"/>
      <c r="D89" s="24"/>
      <c r="E89" s="42" t="s">
        <v>86</v>
      </c>
      <c r="F89" s="24"/>
      <c r="G89" s="127" t="s">
        <v>85</v>
      </c>
      <c r="H89" s="88"/>
      <c r="I89" s="88"/>
      <c r="J89" s="88"/>
      <c r="K89" s="25"/>
      <c r="L89" s="25"/>
      <c r="M89" s="25"/>
      <c r="N89" s="25">
        <f t="shared" si="8"/>
        <v>30</v>
      </c>
      <c r="O89" s="24"/>
      <c r="P89" s="43" t="s">
        <v>85</v>
      </c>
      <c r="Q89" s="24"/>
      <c r="R89" s="43" t="s">
        <v>85</v>
      </c>
      <c r="S89" s="24"/>
      <c r="T89" s="12" t="s">
        <v>18</v>
      </c>
    </row>
    <row r="90" spans="1:24" ht="60.75" customHeight="1" thickBot="1">
      <c r="A90" s="24" t="s">
        <v>188</v>
      </c>
      <c r="B90" s="23" t="s">
        <v>42</v>
      </c>
      <c r="C90" s="58"/>
      <c r="D90" s="24"/>
      <c r="E90" s="42" t="s">
        <v>87</v>
      </c>
      <c r="F90" s="24"/>
      <c r="G90" s="127" t="s">
        <v>85</v>
      </c>
      <c r="H90" s="88"/>
      <c r="I90" s="88"/>
      <c r="J90" s="88"/>
      <c r="K90" s="25"/>
      <c r="L90" s="25"/>
      <c r="M90" s="25"/>
      <c r="N90" s="25">
        <f t="shared" si="8"/>
        <v>30</v>
      </c>
      <c r="O90" s="24"/>
      <c r="P90" s="43" t="s">
        <v>85</v>
      </c>
      <c r="Q90" s="24"/>
      <c r="R90" s="43" t="s">
        <v>85</v>
      </c>
      <c r="S90" s="24"/>
      <c r="T90" s="12" t="s">
        <v>54</v>
      </c>
      <c r="V90" s="2"/>
      <c r="X90" s="2"/>
    </row>
    <row r="91" spans="1:20" s="9" customFormat="1" ht="60.75" customHeight="1" thickBot="1">
      <c r="A91" s="85" t="s">
        <v>43</v>
      </c>
      <c r="B91" s="86" t="s">
        <v>387</v>
      </c>
      <c r="C91" s="58"/>
      <c r="D91" s="85"/>
      <c r="E91" s="87">
        <v>1</v>
      </c>
      <c r="F91" s="85"/>
      <c r="G91" s="122">
        <f>C91/E91</f>
        <v>0</v>
      </c>
      <c r="H91" s="88"/>
      <c r="I91" s="88"/>
      <c r="J91" s="88"/>
      <c r="K91" s="88">
        <v>60</v>
      </c>
      <c r="L91" s="88">
        <v>24</v>
      </c>
      <c r="M91" s="88">
        <v>18</v>
      </c>
      <c r="N91" s="88">
        <f t="shared" si="8"/>
        <v>54</v>
      </c>
      <c r="O91" s="85"/>
      <c r="P91" s="89">
        <f aca="true" t="shared" si="10" ref="P91:P97">K91*N91/144</f>
        <v>22.5</v>
      </c>
      <c r="Q91" s="85"/>
      <c r="R91" s="89">
        <f>G91*P91</f>
        <v>0</v>
      </c>
      <c r="S91" s="85"/>
      <c r="T91" s="90" t="s">
        <v>385</v>
      </c>
    </row>
    <row r="92" spans="1:24" ht="60.75" customHeight="1" thickBot="1">
      <c r="A92" s="24" t="s">
        <v>189</v>
      </c>
      <c r="B92" s="23" t="s">
        <v>190</v>
      </c>
      <c r="C92" s="58"/>
      <c r="D92" s="24"/>
      <c r="E92" s="42">
        <v>170</v>
      </c>
      <c r="F92" s="24"/>
      <c r="G92" s="128">
        <f>C92/E92</f>
        <v>0</v>
      </c>
      <c r="H92" s="88">
        <v>6</v>
      </c>
      <c r="I92" s="88">
        <v>7</v>
      </c>
      <c r="J92" s="88">
        <v>2</v>
      </c>
      <c r="K92" s="88">
        <v>42</v>
      </c>
      <c r="L92" s="88">
        <v>16</v>
      </c>
      <c r="M92" s="88">
        <v>90</v>
      </c>
      <c r="N92" s="88">
        <f>L92+30</f>
        <v>46</v>
      </c>
      <c r="O92" s="85"/>
      <c r="P92" s="89">
        <f t="shared" si="10"/>
        <v>13.416666666666666</v>
      </c>
      <c r="Q92" s="85"/>
      <c r="R92" s="89">
        <f>G92*P92</f>
        <v>0</v>
      </c>
      <c r="S92" s="24"/>
      <c r="T92" s="90" t="s">
        <v>396</v>
      </c>
      <c r="V92" s="2"/>
      <c r="X92" s="2"/>
    </row>
    <row r="93" spans="1:20" s="83" customFormat="1" ht="60.75" customHeight="1" thickBot="1">
      <c r="A93" s="24" t="s">
        <v>191</v>
      </c>
      <c r="B93" s="23" t="s">
        <v>192</v>
      </c>
      <c r="C93" s="58"/>
      <c r="D93" s="24"/>
      <c r="E93" s="42">
        <v>20</v>
      </c>
      <c r="F93" s="24"/>
      <c r="G93" s="128">
        <f aca="true" t="shared" si="11" ref="G93:G101">ROUNDUP(C93/E93,0)</f>
        <v>0</v>
      </c>
      <c r="H93" s="88"/>
      <c r="I93" s="88"/>
      <c r="J93" s="88"/>
      <c r="K93" s="25">
        <v>42</v>
      </c>
      <c r="L93" s="25">
        <v>16</v>
      </c>
      <c r="M93" s="25">
        <v>45</v>
      </c>
      <c r="N93" s="25">
        <f t="shared" si="8"/>
        <v>46</v>
      </c>
      <c r="O93" s="24"/>
      <c r="P93" s="43">
        <f t="shared" si="10"/>
        <v>13.416666666666666</v>
      </c>
      <c r="Q93" s="24"/>
      <c r="R93" s="43">
        <f t="shared" si="6"/>
        <v>0</v>
      </c>
      <c r="S93" s="24"/>
      <c r="T93" s="12" t="s">
        <v>14</v>
      </c>
    </row>
    <row r="94" spans="1:20" s="83" customFormat="1" ht="60.75" customHeight="1" thickBot="1">
      <c r="A94" s="24" t="s">
        <v>377</v>
      </c>
      <c r="B94" s="23" t="s">
        <v>378</v>
      </c>
      <c r="C94" s="58"/>
      <c r="D94" s="24"/>
      <c r="E94" s="42">
        <v>20</v>
      </c>
      <c r="F94" s="24"/>
      <c r="G94" s="128">
        <f t="shared" si="11"/>
        <v>0</v>
      </c>
      <c r="H94" s="88"/>
      <c r="I94" s="88"/>
      <c r="J94" s="88"/>
      <c r="K94" s="25">
        <v>42</v>
      </c>
      <c r="L94" s="25">
        <v>16</v>
      </c>
      <c r="M94" s="25">
        <v>45</v>
      </c>
      <c r="N94" s="25">
        <f>L94+30</f>
        <v>46</v>
      </c>
      <c r="O94" s="24"/>
      <c r="P94" s="43">
        <f t="shared" si="10"/>
        <v>13.416666666666666</v>
      </c>
      <c r="Q94" s="24"/>
      <c r="R94" s="43">
        <f>G94*P94</f>
        <v>0</v>
      </c>
      <c r="S94" s="24"/>
      <c r="T94" s="12" t="s">
        <v>14</v>
      </c>
    </row>
    <row r="95" spans="1:24" ht="60.75" customHeight="1" thickBot="1">
      <c r="A95" s="85" t="s">
        <v>44</v>
      </c>
      <c r="B95" s="86" t="s">
        <v>45</v>
      </c>
      <c r="C95" s="58"/>
      <c r="D95" s="85"/>
      <c r="E95" s="87">
        <v>20</v>
      </c>
      <c r="F95" s="85"/>
      <c r="G95" s="122">
        <f t="shared" si="11"/>
        <v>0</v>
      </c>
      <c r="H95" s="88"/>
      <c r="I95" s="88"/>
      <c r="J95" s="88"/>
      <c r="K95" s="88">
        <v>42</v>
      </c>
      <c r="L95" s="88">
        <v>16</v>
      </c>
      <c r="M95" s="88">
        <v>45</v>
      </c>
      <c r="N95" s="88">
        <f t="shared" si="8"/>
        <v>46</v>
      </c>
      <c r="O95" s="85"/>
      <c r="P95" s="89">
        <f t="shared" si="10"/>
        <v>13.416666666666666</v>
      </c>
      <c r="Q95" s="85"/>
      <c r="R95" s="89">
        <f t="shared" si="6"/>
        <v>0</v>
      </c>
      <c r="S95" s="85"/>
      <c r="T95" s="90" t="s">
        <v>14</v>
      </c>
      <c r="V95" s="2"/>
      <c r="X95" s="2"/>
    </row>
    <row r="96" spans="1:24" ht="60.75" customHeight="1" thickBot="1">
      <c r="A96" s="24" t="s">
        <v>193</v>
      </c>
      <c r="B96" s="23" t="s">
        <v>194</v>
      </c>
      <c r="C96" s="58"/>
      <c r="D96" s="24"/>
      <c r="E96" s="42">
        <v>16</v>
      </c>
      <c r="F96" s="24"/>
      <c r="G96" s="128">
        <f t="shared" si="11"/>
        <v>0</v>
      </c>
      <c r="H96" s="88"/>
      <c r="I96" s="88"/>
      <c r="J96" s="88"/>
      <c r="K96" s="25">
        <v>72</v>
      </c>
      <c r="L96" s="25">
        <v>12</v>
      </c>
      <c r="M96" s="25">
        <v>42</v>
      </c>
      <c r="N96" s="25">
        <f t="shared" si="8"/>
        <v>42</v>
      </c>
      <c r="O96" s="24"/>
      <c r="P96" s="43">
        <f t="shared" si="10"/>
        <v>21</v>
      </c>
      <c r="Q96" s="24"/>
      <c r="R96" s="43">
        <f t="shared" si="6"/>
        <v>0</v>
      </c>
      <c r="S96" s="24"/>
      <c r="T96" s="90" t="s">
        <v>23</v>
      </c>
      <c r="V96" s="2"/>
      <c r="X96" s="2"/>
    </row>
    <row r="97" spans="1:24" ht="60.75" customHeight="1" thickBot="1">
      <c r="A97" s="24" t="s">
        <v>195</v>
      </c>
      <c r="B97" s="23" t="s">
        <v>196</v>
      </c>
      <c r="C97" s="58"/>
      <c r="D97" s="24"/>
      <c r="E97" s="42">
        <v>5</v>
      </c>
      <c r="F97" s="24"/>
      <c r="G97" s="128">
        <f t="shared" si="11"/>
        <v>0</v>
      </c>
      <c r="H97" s="88"/>
      <c r="I97" s="88"/>
      <c r="J97" s="88"/>
      <c r="K97" s="25">
        <v>64</v>
      </c>
      <c r="L97" s="25">
        <v>26</v>
      </c>
      <c r="M97" s="25">
        <v>42</v>
      </c>
      <c r="N97" s="25">
        <f t="shared" si="8"/>
        <v>56</v>
      </c>
      <c r="O97" s="24"/>
      <c r="P97" s="43">
        <f t="shared" si="10"/>
        <v>24.88888888888889</v>
      </c>
      <c r="Q97" s="24"/>
      <c r="R97" s="43">
        <f t="shared" si="6"/>
        <v>0</v>
      </c>
      <c r="S97" s="24"/>
      <c r="T97" s="12" t="s">
        <v>21</v>
      </c>
      <c r="V97" s="2"/>
      <c r="X97" s="2"/>
    </row>
    <row r="98" spans="1:24" ht="60.75" customHeight="1" hidden="1" thickBot="1">
      <c r="A98" s="85" t="s">
        <v>46</v>
      </c>
      <c r="B98" s="86" t="s">
        <v>245</v>
      </c>
      <c r="C98" s="58"/>
      <c r="D98" s="85"/>
      <c r="E98" s="87">
        <v>1</v>
      </c>
      <c r="F98" s="85"/>
      <c r="G98" s="122">
        <f t="shared" si="11"/>
        <v>0</v>
      </c>
      <c r="H98" s="120"/>
      <c r="I98" s="120"/>
      <c r="J98" s="120"/>
      <c r="K98" s="88"/>
      <c r="L98" s="88"/>
      <c r="M98" s="88"/>
      <c r="N98" s="88">
        <f t="shared" si="8"/>
        <v>30</v>
      </c>
      <c r="O98" s="85"/>
      <c r="P98" s="89">
        <v>18</v>
      </c>
      <c r="Q98" s="85"/>
      <c r="R98" s="89">
        <f t="shared" si="6"/>
        <v>0</v>
      </c>
      <c r="S98" s="85"/>
      <c r="T98" s="90" t="s">
        <v>97</v>
      </c>
      <c r="V98" s="2"/>
      <c r="X98" s="2"/>
    </row>
    <row r="99" spans="1:24" ht="60.75" customHeight="1" thickBot="1">
      <c r="A99" s="85" t="s">
        <v>197</v>
      </c>
      <c r="B99" s="86" t="s">
        <v>286</v>
      </c>
      <c r="C99" s="58"/>
      <c r="D99" s="85"/>
      <c r="E99" s="87" t="s">
        <v>86</v>
      </c>
      <c r="F99" s="85"/>
      <c r="G99" s="122" t="s">
        <v>85</v>
      </c>
      <c r="H99" s="88">
        <v>13</v>
      </c>
      <c r="I99" s="88">
        <v>3</v>
      </c>
      <c r="J99" s="88">
        <v>6</v>
      </c>
      <c r="K99" s="88">
        <v>42</v>
      </c>
      <c r="L99" s="88">
        <v>16</v>
      </c>
      <c r="M99" s="88">
        <v>45</v>
      </c>
      <c r="N99" s="88"/>
      <c r="O99" s="85"/>
      <c r="P99" s="89"/>
      <c r="Q99" s="85"/>
      <c r="R99" s="89"/>
      <c r="S99" s="85"/>
      <c r="T99" s="90" t="s">
        <v>329</v>
      </c>
      <c r="V99" s="2"/>
      <c r="X99" s="2"/>
    </row>
    <row r="100" spans="1:24" ht="60.75" customHeight="1" thickBot="1">
      <c r="A100" s="85" t="s">
        <v>47</v>
      </c>
      <c r="B100" s="86" t="s">
        <v>300</v>
      </c>
      <c r="C100" s="58"/>
      <c r="D100" s="85"/>
      <c r="E100" s="87">
        <v>20</v>
      </c>
      <c r="F100" s="85"/>
      <c r="G100" s="122">
        <f>ROUNDUP(C100/E100,0)</f>
        <v>0</v>
      </c>
      <c r="H100" s="88"/>
      <c r="I100" s="88"/>
      <c r="J100" s="88"/>
      <c r="K100" s="25">
        <v>42</v>
      </c>
      <c r="L100" s="25">
        <v>16</v>
      </c>
      <c r="M100" s="25">
        <v>45</v>
      </c>
      <c r="N100" s="88">
        <f>L100+30</f>
        <v>46</v>
      </c>
      <c r="O100" s="85"/>
      <c r="P100" s="89">
        <f>K100*N100/144</f>
        <v>13.416666666666666</v>
      </c>
      <c r="Q100" s="85"/>
      <c r="R100" s="89">
        <f>G100*P100</f>
        <v>0</v>
      </c>
      <c r="S100" s="85"/>
      <c r="T100" s="90" t="s">
        <v>14</v>
      </c>
      <c r="V100" s="2"/>
      <c r="X100" s="2"/>
    </row>
    <row r="101" spans="1:24" ht="60.75" customHeight="1" thickBot="1">
      <c r="A101" s="24" t="s">
        <v>198</v>
      </c>
      <c r="B101" s="23" t="s">
        <v>301</v>
      </c>
      <c r="C101" s="58"/>
      <c r="D101" s="24"/>
      <c r="E101" s="42">
        <v>20</v>
      </c>
      <c r="F101" s="24"/>
      <c r="G101" s="128">
        <f t="shared" si="11"/>
        <v>0</v>
      </c>
      <c r="H101" s="88"/>
      <c r="I101" s="88"/>
      <c r="J101" s="88"/>
      <c r="K101" s="25">
        <v>42</v>
      </c>
      <c r="L101" s="25">
        <v>16</v>
      </c>
      <c r="M101" s="25">
        <v>45</v>
      </c>
      <c r="N101" s="25">
        <f t="shared" si="8"/>
        <v>46</v>
      </c>
      <c r="O101" s="24"/>
      <c r="P101" s="43">
        <f>K101*N101/144</f>
        <v>13.416666666666666</v>
      </c>
      <c r="Q101" s="24"/>
      <c r="R101" s="43">
        <f t="shared" si="6"/>
        <v>0</v>
      </c>
      <c r="S101" s="24"/>
      <c r="T101" s="12" t="s">
        <v>14</v>
      </c>
      <c r="V101" s="2"/>
      <c r="X101" s="2"/>
    </row>
    <row r="102" spans="1:24" ht="60.75" customHeight="1" thickBot="1">
      <c r="A102" s="24" t="s">
        <v>288</v>
      </c>
      <c r="B102" s="23" t="s">
        <v>367</v>
      </c>
      <c r="C102" s="58"/>
      <c r="D102" s="24"/>
      <c r="E102" s="42">
        <v>20</v>
      </c>
      <c r="F102" s="24"/>
      <c r="G102" s="128">
        <f>ROUNDUP(C102/E102,0)</f>
        <v>0</v>
      </c>
      <c r="H102" s="88"/>
      <c r="I102" s="88"/>
      <c r="J102" s="88"/>
      <c r="K102" s="25">
        <v>42</v>
      </c>
      <c r="L102" s="25">
        <v>16</v>
      </c>
      <c r="M102" s="25">
        <v>45</v>
      </c>
      <c r="N102" s="25">
        <f>L102+30</f>
        <v>46</v>
      </c>
      <c r="O102" s="24"/>
      <c r="P102" s="43">
        <f>K102*N102/144</f>
        <v>13.416666666666666</v>
      </c>
      <c r="Q102" s="24"/>
      <c r="R102" s="43">
        <f>G102*P102</f>
        <v>0</v>
      </c>
      <c r="S102" s="24"/>
      <c r="T102" s="12" t="s">
        <v>14</v>
      </c>
      <c r="V102" s="2"/>
      <c r="X102" s="2"/>
    </row>
    <row r="103" spans="1:24" ht="60.75" customHeight="1" thickBot="1">
      <c r="A103" s="85" t="s">
        <v>266</v>
      </c>
      <c r="B103" s="86" t="s">
        <v>267</v>
      </c>
      <c r="C103" s="58"/>
      <c r="D103" s="85"/>
      <c r="E103" s="87">
        <v>40</v>
      </c>
      <c r="F103" s="85"/>
      <c r="G103" s="122">
        <f>C103/E103</f>
        <v>0</v>
      </c>
      <c r="H103" s="88">
        <v>7</v>
      </c>
      <c r="I103" s="88">
        <v>7</v>
      </c>
      <c r="J103" s="88">
        <v>6</v>
      </c>
      <c r="K103" s="88">
        <v>42</v>
      </c>
      <c r="L103" s="88">
        <v>16</v>
      </c>
      <c r="M103" s="88">
        <v>90</v>
      </c>
      <c r="N103" s="88">
        <f t="shared" si="8"/>
        <v>46</v>
      </c>
      <c r="O103" s="85"/>
      <c r="P103" s="89">
        <f>K103*N103/144</f>
        <v>13.416666666666666</v>
      </c>
      <c r="Q103" s="85"/>
      <c r="R103" s="89">
        <f t="shared" si="6"/>
        <v>0</v>
      </c>
      <c r="S103" s="85"/>
      <c r="T103" s="90" t="s">
        <v>396</v>
      </c>
      <c r="V103" s="2"/>
      <c r="X103" s="2"/>
    </row>
    <row r="104" spans="1:24" ht="60.75" customHeight="1" thickBot="1">
      <c r="A104" s="85" t="s">
        <v>199</v>
      </c>
      <c r="B104" s="86" t="s">
        <v>200</v>
      </c>
      <c r="C104" s="58"/>
      <c r="D104" s="85"/>
      <c r="E104" s="87" t="s">
        <v>87</v>
      </c>
      <c r="F104" s="85"/>
      <c r="G104" s="126" t="s">
        <v>85</v>
      </c>
      <c r="H104" s="88"/>
      <c r="I104" s="88"/>
      <c r="J104" s="88"/>
      <c r="K104" s="88"/>
      <c r="L104" s="88"/>
      <c r="M104" s="88"/>
      <c r="N104" s="88">
        <f t="shared" si="8"/>
        <v>30</v>
      </c>
      <c r="O104" s="85"/>
      <c r="P104" s="89" t="s">
        <v>85</v>
      </c>
      <c r="Q104" s="85"/>
      <c r="R104" s="89" t="s">
        <v>85</v>
      </c>
      <c r="S104" s="85"/>
      <c r="T104" s="90" t="s">
        <v>330</v>
      </c>
      <c r="V104" s="2"/>
      <c r="X104" s="2"/>
    </row>
    <row r="105" spans="1:24" ht="60.75" customHeight="1" thickBot="1">
      <c r="A105" s="85" t="s">
        <v>201</v>
      </c>
      <c r="B105" s="86" t="s">
        <v>302</v>
      </c>
      <c r="C105" s="58"/>
      <c r="D105" s="85"/>
      <c r="E105" s="87">
        <v>64</v>
      </c>
      <c r="F105" s="85"/>
      <c r="G105" s="122">
        <f aca="true" t="shared" si="12" ref="G105:G112">C105/E105</f>
        <v>0</v>
      </c>
      <c r="H105" s="88">
        <v>7</v>
      </c>
      <c r="I105" s="88">
        <v>14</v>
      </c>
      <c r="J105" s="88">
        <v>4</v>
      </c>
      <c r="K105" s="88">
        <v>42</v>
      </c>
      <c r="L105" s="88">
        <v>16</v>
      </c>
      <c r="M105" s="88">
        <v>90</v>
      </c>
      <c r="N105" s="88">
        <f t="shared" si="8"/>
        <v>46</v>
      </c>
      <c r="O105" s="85"/>
      <c r="P105" s="89">
        <f aca="true" t="shared" si="13" ref="P105:P111">K105*N105/144</f>
        <v>13.416666666666666</v>
      </c>
      <c r="Q105" s="85"/>
      <c r="R105" s="89">
        <f t="shared" si="6"/>
        <v>0</v>
      </c>
      <c r="S105" s="85"/>
      <c r="T105" s="90" t="s">
        <v>396</v>
      </c>
      <c r="V105" s="2"/>
      <c r="X105" s="2"/>
    </row>
    <row r="106" spans="1:24" ht="60.75" customHeight="1" thickBot="1">
      <c r="A106" s="85" t="s">
        <v>281</v>
      </c>
      <c r="B106" s="86" t="s">
        <v>280</v>
      </c>
      <c r="C106" s="58"/>
      <c r="D106" s="85"/>
      <c r="E106" s="87" t="s">
        <v>86</v>
      </c>
      <c r="F106" s="85"/>
      <c r="G106" s="122" t="s">
        <v>85</v>
      </c>
      <c r="H106" s="88">
        <v>5</v>
      </c>
      <c r="I106" s="88">
        <v>8</v>
      </c>
      <c r="J106" s="88">
        <v>4</v>
      </c>
      <c r="K106" s="88">
        <v>42</v>
      </c>
      <c r="L106" s="88">
        <v>16</v>
      </c>
      <c r="M106" s="88">
        <v>90</v>
      </c>
      <c r="N106" s="88"/>
      <c r="O106" s="85"/>
      <c r="P106" s="89"/>
      <c r="Q106" s="85"/>
      <c r="R106" s="89"/>
      <c r="S106" s="85"/>
      <c r="T106" s="90" t="s">
        <v>329</v>
      </c>
      <c r="V106" s="2"/>
      <c r="X106" s="2"/>
    </row>
    <row r="107" spans="1:20" s="91" customFormat="1" ht="60.75" customHeight="1" thickBot="1">
      <c r="A107" s="85" t="s">
        <v>48</v>
      </c>
      <c r="B107" s="86" t="s">
        <v>303</v>
      </c>
      <c r="C107" s="58"/>
      <c r="D107" s="85"/>
      <c r="E107" s="87">
        <v>60</v>
      </c>
      <c r="F107" s="85"/>
      <c r="G107" s="122">
        <f t="shared" si="12"/>
        <v>0</v>
      </c>
      <c r="H107" s="88"/>
      <c r="I107" s="88"/>
      <c r="J107" s="88"/>
      <c r="K107" s="88">
        <v>42</v>
      </c>
      <c r="L107" s="88">
        <v>16</v>
      </c>
      <c r="M107" s="88">
        <v>90</v>
      </c>
      <c r="N107" s="88">
        <f t="shared" si="8"/>
        <v>46</v>
      </c>
      <c r="O107" s="85"/>
      <c r="P107" s="89">
        <f t="shared" si="13"/>
        <v>13.416666666666666</v>
      </c>
      <c r="Q107" s="85"/>
      <c r="R107" s="89">
        <f t="shared" si="6"/>
        <v>0</v>
      </c>
      <c r="S107" s="85"/>
      <c r="T107" s="90" t="s">
        <v>396</v>
      </c>
    </row>
    <row r="108" spans="1:24" ht="60.75" customHeight="1" thickBot="1">
      <c r="A108" s="85" t="s">
        <v>202</v>
      </c>
      <c r="B108" s="86" t="s">
        <v>369</v>
      </c>
      <c r="C108" s="58"/>
      <c r="D108" s="85"/>
      <c r="E108" s="87">
        <v>100</v>
      </c>
      <c r="F108" s="85"/>
      <c r="G108" s="122">
        <f t="shared" si="12"/>
        <v>0</v>
      </c>
      <c r="H108" s="88">
        <v>6</v>
      </c>
      <c r="I108" s="88">
        <v>8</v>
      </c>
      <c r="J108" s="88">
        <v>2</v>
      </c>
      <c r="K108" s="88">
        <v>42</v>
      </c>
      <c r="L108" s="88">
        <v>16</v>
      </c>
      <c r="M108" s="88">
        <v>90</v>
      </c>
      <c r="N108" s="88">
        <f t="shared" si="8"/>
        <v>46</v>
      </c>
      <c r="O108" s="85"/>
      <c r="P108" s="89">
        <f t="shared" si="13"/>
        <v>13.416666666666666</v>
      </c>
      <c r="Q108" s="85"/>
      <c r="R108" s="89">
        <f t="shared" si="6"/>
        <v>0</v>
      </c>
      <c r="S108" s="85"/>
      <c r="T108" s="90" t="s">
        <v>396</v>
      </c>
      <c r="V108" s="2"/>
      <c r="X108" s="2"/>
    </row>
    <row r="109" spans="1:24" ht="60.75" customHeight="1" thickBot="1">
      <c r="A109" s="85" t="s">
        <v>202</v>
      </c>
      <c r="B109" s="86" t="s">
        <v>203</v>
      </c>
      <c r="C109" s="58"/>
      <c r="D109" s="85"/>
      <c r="E109" s="87">
        <v>180</v>
      </c>
      <c r="F109" s="85"/>
      <c r="G109" s="122">
        <f t="shared" si="12"/>
        <v>0</v>
      </c>
      <c r="H109" s="88">
        <v>6</v>
      </c>
      <c r="I109" s="88">
        <v>3</v>
      </c>
      <c r="J109" s="88">
        <v>3</v>
      </c>
      <c r="K109" s="88">
        <v>42</v>
      </c>
      <c r="L109" s="88">
        <v>16</v>
      </c>
      <c r="M109" s="88">
        <v>90</v>
      </c>
      <c r="N109" s="88">
        <f>L109+30</f>
        <v>46</v>
      </c>
      <c r="O109" s="85"/>
      <c r="P109" s="89">
        <f t="shared" si="13"/>
        <v>13.416666666666666</v>
      </c>
      <c r="Q109" s="85"/>
      <c r="R109" s="89">
        <f t="shared" si="6"/>
        <v>0</v>
      </c>
      <c r="S109" s="85"/>
      <c r="T109" s="90" t="s">
        <v>396</v>
      </c>
      <c r="V109" s="2"/>
      <c r="X109" s="2"/>
    </row>
    <row r="110" spans="1:24" ht="60.75" customHeight="1" thickBot="1">
      <c r="A110" s="85" t="s">
        <v>204</v>
      </c>
      <c r="B110" s="86" t="s">
        <v>328</v>
      </c>
      <c r="C110" s="58"/>
      <c r="D110" s="85"/>
      <c r="E110" s="87">
        <v>100</v>
      </c>
      <c r="F110" s="85"/>
      <c r="G110" s="122">
        <f t="shared" si="12"/>
        <v>0</v>
      </c>
      <c r="H110" s="88"/>
      <c r="I110" s="88"/>
      <c r="J110" s="88"/>
      <c r="K110" s="88">
        <v>42</v>
      </c>
      <c r="L110" s="88">
        <v>16</v>
      </c>
      <c r="M110" s="88">
        <v>90</v>
      </c>
      <c r="N110" s="88">
        <f t="shared" si="8"/>
        <v>46</v>
      </c>
      <c r="O110" s="85"/>
      <c r="P110" s="89">
        <f t="shared" si="13"/>
        <v>13.416666666666666</v>
      </c>
      <c r="Q110" s="85"/>
      <c r="R110" s="89">
        <f t="shared" si="6"/>
        <v>0</v>
      </c>
      <c r="S110" s="85"/>
      <c r="T110" s="90" t="s">
        <v>396</v>
      </c>
      <c r="V110" s="2"/>
      <c r="X110" s="2"/>
    </row>
    <row r="111" spans="1:24" ht="60.75" customHeight="1" thickBot="1">
      <c r="A111" s="24" t="s">
        <v>205</v>
      </c>
      <c r="B111" s="23" t="s">
        <v>206</v>
      </c>
      <c r="C111" s="58"/>
      <c r="D111" s="24"/>
      <c r="E111" s="42">
        <v>90</v>
      </c>
      <c r="F111" s="24"/>
      <c r="G111" s="128">
        <f t="shared" si="12"/>
        <v>0</v>
      </c>
      <c r="H111" s="88">
        <v>13</v>
      </c>
      <c r="I111" s="88">
        <v>3</v>
      </c>
      <c r="J111" s="88">
        <v>6</v>
      </c>
      <c r="K111" s="25">
        <v>48</v>
      </c>
      <c r="L111" s="25">
        <v>24</v>
      </c>
      <c r="M111" s="25">
        <v>72</v>
      </c>
      <c r="N111" s="25">
        <f t="shared" si="8"/>
        <v>54</v>
      </c>
      <c r="O111" s="24"/>
      <c r="P111" s="43">
        <f t="shared" si="13"/>
        <v>18</v>
      </c>
      <c r="Q111" s="24"/>
      <c r="R111" s="43">
        <f>G111*P111</f>
        <v>0</v>
      </c>
      <c r="S111" s="24"/>
      <c r="T111" s="12" t="s">
        <v>310</v>
      </c>
      <c r="V111" s="2"/>
      <c r="X111" s="2"/>
    </row>
    <row r="112" spans="1:24" ht="60.75" customHeight="1" thickBot="1">
      <c r="A112" s="24" t="s">
        <v>207</v>
      </c>
      <c r="B112" s="23" t="s">
        <v>208</v>
      </c>
      <c r="C112" s="58"/>
      <c r="D112" s="24"/>
      <c r="E112" s="87">
        <v>40</v>
      </c>
      <c r="F112" s="24"/>
      <c r="G112" s="128">
        <f t="shared" si="12"/>
        <v>0</v>
      </c>
      <c r="H112" s="88">
        <v>13</v>
      </c>
      <c r="I112" s="88">
        <v>10</v>
      </c>
      <c r="J112" s="88">
        <v>4</v>
      </c>
      <c r="K112" s="88">
        <v>42</v>
      </c>
      <c r="L112" s="88">
        <v>16</v>
      </c>
      <c r="M112" s="88">
        <v>90</v>
      </c>
      <c r="N112" s="88">
        <f>L112+30</f>
        <v>46</v>
      </c>
      <c r="O112" s="85"/>
      <c r="P112" s="89">
        <f>K112*N112/144</f>
        <v>13.416666666666666</v>
      </c>
      <c r="Q112" s="85"/>
      <c r="R112" s="89">
        <f>G112*P112</f>
        <v>0</v>
      </c>
      <c r="S112" s="85"/>
      <c r="T112" s="90" t="s">
        <v>396</v>
      </c>
      <c r="V112" s="2"/>
      <c r="X112" s="2"/>
    </row>
    <row r="113" spans="1:20" s="83" customFormat="1" ht="60.75" customHeight="1" thickBot="1">
      <c r="A113" s="24" t="s">
        <v>209</v>
      </c>
      <c r="B113" s="23" t="s">
        <v>210</v>
      </c>
      <c r="C113" s="58"/>
      <c r="D113" s="24"/>
      <c r="E113" s="87">
        <v>4</v>
      </c>
      <c r="F113" s="24"/>
      <c r="G113" s="128"/>
      <c r="H113" s="88">
        <v>20</v>
      </c>
      <c r="I113" s="88">
        <v>15</v>
      </c>
      <c r="J113" s="88">
        <v>10</v>
      </c>
      <c r="K113" s="25">
        <v>42</v>
      </c>
      <c r="L113" s="25">
        <v>16</v>
      </c>
      <c r="M113" s="25">
        <v>45</v>
      </c>
      <c r="N113" s="25">
        <f aca="true" t="shared" si="14" ref="N113:N142">L113+30</f>
        <v>46</v>
      </c>
      <c r="O113" s="24"/>
      <c r="P113" s="43">
        <f>K113*N113/144</f>
        <v>13.416666666666666</v>
      </c>
      <c r="Q113" s="24"/>
      <c r="R113" s="43">
        <f>G113*P113</f>
        <v>0</v>
      </c>
      <c r="S113" s="24"/>
      <c r="T113" s="12" t="s">
        <v>310</v>
      </c>
    </row>
    <row r="114" spans="1:24" ht="60.75" customHeight="1" thickBot="1">
      <c r="A114" s="24" t="s">
        <v>211</v>
      </c>
      <c r="B114" s="23" t="s">
        <v>212</v>
      </c>
      <c r="C114" s="58"/>
      <c r="D114" s="24"/>
      <c r="E114" s="42" t="s">
        <v>87</v>
      </c>
      <c r="F114" s="24"/>
      <c r="G114" s="127" t="s">
        <v>85</v>
      </c>
      <c r="H114" s="88"/>
      <c r="I114" s="88" t="s">
        <v>309</v>
      </c>
      <c r="J114" s="88"/>
      <c r="K114" s="25"/>
      <c r="L114" s="25"/>
      <c r="M114" s="25"/>
      <c r="N114" s="25">
        <f t="shared" si="14"/>
        <v>30</v>
      </c>
      <c r="O114" s="24"/>
      <c r="P114" s="43" t="s">
        <v>85</v>
      </c>
      <c r="Q114" s="24"/>
      <c r="R114" s="43" t="s">
        <v>85</v>
      </c>
      <c r="S114" s="24"/>
      <c r="T114" s="12" t="s">
        <v>59</v>
      </c>
      <c r="V114" s="2"/>
      <c r="X114" s="2"/>
    </row>
    <row r="115" spans="1:21" s="83" customFormat="1" ht="60.75" customHeight="1" thickBot="1">
      <c r="A115" s="24" t="s">
        <v>213</v>
      </c>
      <c r="B115" s="23" t="s">
        <v>24</v>
      </c>
      <c r="C115" s="58"/>
      <c r="D115" s="24"/>
      <c r="E115" s="42" t="s">
        <v>87</v>
      </c>
      <c r="F115" s="24"/>
      <c r="G115" s="127" t="s">
        <v>85</v>
      </c>
      <c r="H115" s="88"/>
      <c r="I115" s="88"/>
      <c r="J115" s="88"/>
      <c r="K115" s="25" t="s">
        <v>309</v>
      </c>
      <c r="L115" s="25"/>
      <c r="M115" s="25"/>
      <c r="N115" s="25">
        <f t="shared" si="14"/>
        <v>30</v>
      </c>
      <c r="O115" s="24"/>
      <c r="P115" s="43" t="s">
        <v>85</v>
      </c>
      <c r="Q115" s="24"/>
      <c r="R115" s="43" t="s">
        <v>85</v>
      </c>
      <c r="S115" s="24"/>
      <c r="T115" s="12" t="s">
        <v>59</v>
      </c>
      <c r="U115" s="84"/>
    </row>
    <row r="116" spans="1:21" s="83" customFormat="1" ht="60.75" customHeight="1" thickBot="1">
      <c r="A116" s="24" t="s">
        <v>214</v>
      </c>
      <c r="B116" s="23" t="s">
        <v>215</v>
      </c>
      <c r="C116" s="58"/>
      <c r="D116" s="24"/>
      <c r="E116" s="42" t="s">
        <v>87</v>
      </c>
      <c r="F116" s="24"/>
      <c r="G116" s="127" t="s">
        <v>85</v>
      </c>
      <c r="H116" s="88"/>
      <c r="I116" s="88"/>
      <c r="J116" s="88"/>
      <c r="K116" s="25"/>
      <c r="L116" s="25"/>
      <c r="M116" s="25"/>
      <c r="N116" s="25">
        <f>L116+30</f>
        <v>30</v>
      </c>
      <c r="O116" s="24"/>
      <c r="P116" s="43" t="s">
        <v>85</v>
      </c>
      <c r="Q116" s="24"/>
      <c r="R116" s="43" t="s">
        <v>85</v>
      </c>
      <c r="S116" s="24"/>
      <c r="T116" s="12" t="s">
        <v>59</v>
      </c>
      <c r="U116" s="84"/>
    </row>
    <row r="117" spans="1:20" s="83" customFormat="1" ht="60.75" customHeight="1" thickBot="1">
      <c r="A117" s="24" t="s">
        <v>217</v>
      </c>
      <c r="B117" s="23" t="s">
        <v>216</v>
      </c>
      <c r="C117" s="58"/>
      <c r="D117" s="24"/>
      <c r="E117" s="42" t="s">
        <v>87</v>
      </c>
      <c r="F117" s="24"/>
      <c r="G117" s="127" t="s">
        <v>85</v>
      </c>
      <c r="H117" s="88"/>
      <c r="I117" s="88"/>
      <c r="J117" s="88"/>
      <c r="K117" s="25"/>
      <c r="L117" s="25"/>
      <c r="M117" s="25"/>
      <c r="N117" s="25">
        <f t="shared" si="14"/>
        <v>30</v>
      </c>
      <c r="O117" s="24"/>
      <c r="P117" s="43" t="s">
        <v>85</v>
      </c>
      <c r="Q117" s="24"/>
      <c r="R117" s="43" t="s">
        <v>85</v>
      </c>
      <c r="S117" s="24"/>
      <c r="T117" s="12" t="s">
        <v>59</v>
      </c>
    </row>
    <row r="118" spans="1:24" ht="60.75" customHeight="1" thickBot="1">
      <c r="A118" s="85" t="s">
        <v>218</v>
      </c>
      <c r="B118" s="86" t="s">
        <v>219</v>
      </c>
      <c r="C118" s="58"/>
      <c r="D118" s="85"/>
      <c r="E118" s="87">
        <v>16</v>
      </c>
      <c r="F118" s="85"/>
      <c r="G118" s="122">
        <f>C118/E118</f>
        <v>0</v>
      </c>
      <c r="H118" s="88">
        <v>19</v>
      </c>
      <c r="I118" s="88">
        <v>8</v>
      </c>
      <c r="J118" s="88">
        <v>7</v>
      </c>
      <c r="K118" s="88">
        <v>42</v>
      </c>
      <c r="L118" s="88">
        <v>16</v>
      </c>
      <c r="M118" s="88">
        <v>90</v>
      </c>
      <c r="N118" s="88">
        <f t="shared" si="14"/>
        <v>46</v>
      </c>
      <c r="O118" s="85"/>
      <c r="P118" s="89">
        <f>K118*N118/144</f>
        <v>13.416666666666666</v>
      </c>
      <c r="Q118" s="85"/>
      <c r="R118" s="89">
        <f>G118*P118</f>
        <v>0</v>
      </c>
      <c r="S118" s="85"/>
      <c r="T118" s="90" t="s">
        <v>310</v>
      </c>
      <c r="U118" s="9"/>
      <c r="V118" s="2"/>
      <c r="X118" s="2"/>
    </row>
    <row r="119" spans="1:24" ht="60.75" customHeight="1" thickBot="1">
      <c r="A119" s="85" t="s">
        <v>220</v>
      </c>
      <c r="B119" s="86" t="s">
        <v>221</v>
      </c>
      <c r="C119" s="58"/>
      <c r="D119" s="85"/>
      <c r="E119" s="87">
        <v>16</v>
      </c>
      <c r="F119" s="85"/>
      <c r="G119" s="122">
        <f>C119/E119</f>
        <v>0</v>
      </c>
      <c r="H119" s="88">
        <v>19</v>
      </c>
      <c r="I119" s="88">
        <v>8</v>
      </c>
      <c r="J119" s="88">
        <v>7</v>
      </c>
      <c r="K119" s="88">
        <v>42</v>
      </c>
      <c r="L119" s="88">
        <v>16</v>
      </c>
      <c r="M119" s="88">
        <v>90</v>
      </c>
      <c r="N119" s="88">
        <f t="shared" si="14"/>
        <v>46</v>
      </c>
      <c r="O119" s="85"/>
      <c r="P119" s="89">
        <f>K119*N119/144</f>
        <v>13.416666666666666</v>
      </c>
      <c r="Q119" s="85"/>
      <c r="R119" s="89">
        <f>G119*P119</f>
        <v>0</v>
      </c>
      <c r="S119" s="85"/>
      <c r="T119" s="90" t="s">
        <v>310</v>
      </c>
      <c r="U119" s="9"/>
      <c r="V119" s="2"/>
      <c r="X119" s="2"/>
    </row>
    <row r="120" spans="1:21" s="83" customFormat="1" ht="60.75" customHeight="1" thickBot="1">
      <c r="A120" s="85" t="s">
        <v>222</v>
      </c>
      <c r="B120" s="86" t="s">
        <v>304</v>
      </c>
      <c r="C120" s="58"/>
      <c r="D120" s="85"/>
      <c r="E120" s="87">
        <v>24</v>
      </c>
      <c r="F120" s="85"/>
      <c r="G120" s="122">
        <f>C120/E120</f>
        <v>0</v>
      </c>
      <c r="H120" s="88">
        <v>13</v>
      </c>
      <c r="I120" s="88">
        <v>14</v>
      </c>
      <c r="J120" s="88">
        <v>7</v>
      </c>
      <c r="K120" s="88">
        <v>42</v>
      </c>
      <c r="L120" s="88">
        <v>16</v>
      </c>
      <c r="M120" s="88">
        <v>90</v>
      </c>
      <c r="N120" s="88">
        <f t="shared" si="14"/>
        <v>46</v>
      </c>
      <c r="O120" s="85"/>
      <c r="P120" s="89">
        <f>K120*N120/144</f>
        <v>13.416666666666666</v>
      </c>
      <c r="Q120" s="85"/>
      <c r="R120" s="89">
        <f>G120*P120</f>
        <v>0</v>
      </c>
      <c r="S120" s="85"/>
      <c r="T120" s="90" t="s">
        <v>396</v>
      </c>
      <c r="U120" s="84"/>
    </row>
    <row r="121" spans="1:21" s="83" customFormat="1" ht="60.75" customHeight="1" thickBot="1">
      <c r="A121" s="85" t="s">
        <v>222</v>
      </c>
      <c r="B121" s="86" t="s">
        <v>306</v>
      </c>
      <c r="C121" s="58"/>
      <c r="D121" s="85"/>
      <c r="E121" s="87">
        <v>12</v>
      </c>
      <c r="F121" s="85"/>
      <c r="G121" s="122">
        <f>C121/E121</f>
        <v>0</v>
      </c>
      <c r="H121" s="88">
        <v>18</v>
      </c>
      <c r="I121" s="88">
        <v>10</v>
      </c>
      <c r="J121" s="88">
        <v>12</v>
      </c>
      <c r="K121" s="88">
        <v>42</v>
      </c>
      <c r="L121" s="88">
        <v>16</v>
      </c>
      <c r="M121" s="88">
        <v>90</v>
      </c>
      <c r="N121" s="88">
        <f t="shared" si="14"/>
        <v>46</v>
      </c>
      <c r="O121" s="85"/>
      <c r="P121" s="89">
        <f>K121*N121/144</f>
        <v>13.416666666666666</v>
      </c>
      <c r="Q121" s="85"/>
      <c r="R121" s="89">
        <f>G121*P121</f>
        <v>0</v>
      </c>
      <c r="S121" s="85"/>
      <c r="T121" s="90" t="s">
        <v>396</v>
      </c>
      <c r="U121" s="84"/>
    </row>
    <row r="122" spans="1:20" s="83" customFormat="1" ht="60.75" customHeight="1" thickBot="1">
      <c r="A122" s="85"/>
      <c r="B122" s="86" t="s">
        <v>305</v>
      </c>
      <c r="C122" s="58"/>
      <c r="D122" s="85"/>
      <c r="E122" s="87">
        <v>80</v>
      </c>
      <c r="F122" s="85"/>
      <c r="G122" s="122">
        <f>C122/E122</f>
        <v>0</v>
      </c>
      <c r="H122" s="88">
        <v>26</v>
      </c>
      <c r="I122" s="88">
        <v>5</v>
      </c>
      <c r="J122" s="88">
        <v>5</v>
      </c>
      <c r="K122" s="88">
        <v>42</v>
      </c>
      <c r="L122" s="88">
        <v>16</v>
      </c>
      <c r="M122" s="88">
        <v>90</v>
      </c>
      <c r="N122" s="88">
        <f t="shared" si="14"/>
        <v>46</v>
      </c>
      <c r="O122" s="85"/>
      <c r="P122" s="89">
        <f>K122*N122/144</f>
        <v>13.416666666666666</v>
      </c>
      <c r="Q122" s="85"/>
      <c r="R122" s="89">
        <f>G122*P122</f>
        <v>0</v>
      </c>
      <c r="S122" s="85"/>
      <c r="T122" s="90" t="s">
        <v>396</v>
      </c>
    </row>
    <row r="123" spans="1:20" s="83" customFormat="1" ht="60.75" customHeight="1" thickBot="1">
      <c r="A123" s="24" t="s">
        <v>223</v>
      </c>
      <c r="B123" s="23" t="s">
        <v>224</v>
      </c>
      <c r="C123" s="58"/>
      <c r="D123" s="24"/>
      <c r="E123" s="42" t="s">
        <v>87</v>
      </c>
      <c r="F123" s="24"/>
      <c r="G123" s="127" t="s">
        <v>85</v>
      </c>
      <c r="H123" s="88"/>
      <c r="I123" s="88"/>
      <c r="J123" s="88"/>
      <c r="K123" s="25"/>
      <c r="L123" s="25"/>
      <c r="M123" s="25"/>
      <c r="N123" s="25">
        <f t="shared" si="14"/>
        <v>30</v>
      </c>
      <c r="O123" s="24"/>
      <c r="P123" s="43" t="s">
        <v>85</v>
      </c>
      <c r="Q123" s="24"/>
      <c r="R123" s="43" t="s">
        <v>85</v>
      </c>
      <c r="S123" s="24"/>
      <c r="T123" s="12" t="s">
        <v>59</v>
      </c>
    </row>
    <row r="124" spans="1:20" s="83" customFormat="1" ht="60.75" customHeight="1" thickBot="1">
      <c r="A124" s="24" t="s">
        <v>225</v>
      </c>
      <c r="B124" s="23" t="s">
        <v>51</v>
      </c>
      <c r="C124" s="58"/>
      <c r="D124" s="24"/>
      <c r="E124" s="42" t="s">
        <v>87</v>
      </c>
      <c r="F124" s="24"/>
      <c r="G124" s="127" t="s">
        <v>85</v>
      </c>
      <c r="H124" s="88"/>
      <c r="I124" s="88"/>
      <c r="J124" s="88"/>
      <c r="K124" s="25"/>
      <c r="L124" s="25"/>
      <c r="M124" s="25"/>
      <c r="N124" s="25">
        <f t="shared" si="14"/>
        <v>30</v>
      </c>
      <c r="O124" s="24"/>
      <c r="P124" s="43" t="s">
        <v>85</v>
      </c>
      <c r="Q124" s="24"/>
      <c r="R124" s="43" t="s">
        <v>85</v>
      </c>
      <c r="S124" s="24"/>
      <c r="T124" s="12" t="s">
        <v>59</v>
      </c>
    </row>
    <row r="125" spans="1:20" s="83" customFormat="1" ht="60.75" customHeight="1" thickBot="1">
      <c r="A125" s="24" t="s">
        <v>226</v>
      </c>
      <c r="B125" s="23" t="s">
        <v>227</v>
      </c>
      <c r="C125" s="58"/>
      <c r="D125" s="24"/>
      <c r="E125" s="42" t="s">
        <v>87</v>
      </c>
      <c r="F125" s="24"/>
      <c r="G125" s="127" t="s">
        <v>85</v>
      </c>
      <c r="H125" s="88"/>
      <c r="I125" s="88"/>
      <c r="J125" s="88"/>
      <c r="K125" s="25"/>
      <c r="L125" s="25"/>
      <c r="M125" s="25"/>
      <c r="N125" s="25">
        <f t="shared" si="14"/>
        <v>30</v>
      </c>
      <c r="O125" s="24"/>
      <c r="P125" s="43" t="s">
        <v>85</v>
      </c>
      <c r="Q125" s="24"/>
      <c r="R125" s="43" t="s">
        <v>85</v>
      </c>
      <c r="S125" s="24"/>
      <c r="T125" s="12" t="s">
        <v>59</v>
      </c>
    </row>
    <row r="126" spans="1:20" s="83" customFormat="1" ht="60.75" customHeight="1" thickBot="1">
      <c r="A126" s="24" t="s">
        <v>228</v>
      </c>
      <c r="B126" s="23" t="s">
        <v>229</v>
      </c>
      <c r="C126" s="58"/>
      <c r="D126" s="24"/>
      <c r="E126" s="42" t="s">
        <v>87</v>
      </c>
      <c r="F126" s="24"/>
      <c r="G126" s="127" t="s">
        <v>85</v>
      </c>
      <c r="H126" s="88"/>
      <c r="I126" s="88"/>
      <c r="J126" s="88"/>
      <c r="K126" s="25"/>
      <c r="L126" s="25"/>
      <c r="M126" s="25"/>
      <c r="N126" s="25">
        <f t="shared" si="14"/>
        <v>30</v>
      </c>
      <c r="O126" s="24"/>
      <c r="P126" s="43" t="s">
        <v>85</v>
      </c>
      <c r="Q126" s="24"/>
      <c r="R126" s="43" t="s">
        <v>85</v>
      </c>
      <c r="S126" s="24"/>
      <c r="T126" s="12" t="s">
        <v>59</v>
      </c>
    </row>
    <row r="127" spans="1:20" s="83" customFormat="1" ht="60.75" customHeight="1" thickBot="1">
      <c r="A127" s="24" t="s">
        <v>230</v>
      </c>
      <c r="B127" s="23" t="s">
        <v>231</v>
      </c>
      <c r="C127" s="58"/>
      <c r="D127" s="24"/>
      <c r="E127" s="42" t="s">
        <v>87</v>
      </c>
      <c r="F127" s="24"/>
      <c r="G127" s="127" t="s">
        <v>85</v>
      </c>
      <c r="H127" s="88"/>
      <c r="I127" s="88"/>
      <c r="J127" s="88"/>
      <c r="K127" s="25"/>
      <c r="L127" s="25"/>
      <c r="M127" s="25"/>
      <c r="N127" s="25">
        <f t="shared" si="14"/>
        <v>30</v>
      </c>
      <c r="O127" s="24"/>
      <c r="P127" s="43" t="s">
        <v>85</v>
      </c>
      <c r="Q127" s="24"/>
      <c r="R127" s="43" t="s">
        <v>85</v>
      </c>
      <c r="S127" s="24"/>
      <c r="T127" s="12" t="s">
        <v>52</v>
      </c>
    </row>
    <row r="128" spans="1:20" s="83" customFormat="1" ht="60.75" customHeight="1" thickBot="1">
      <c r="A128" s="24" t="s">
        <v>232</v>
      </c>
      <c r="B128" s="23" t="s">
        <v>233</v>
      </c>
      <c r="C128" s="58"/>
      <c r="D128" s="24"/>
      <c r="E128" s="42" t="s">
        <v>87</v>
      </c>
      <c r="F128" s="24"/>
      <c r="G128" s="127" t="s">
        <v>85</v>
      </c>
      <c r="H128" s="88"/>
      <c r="I128" s="88"/>
      <c r="J128" s="88"/>
      <c r="K128" s="25"/>
      <c r="L128" s="25"/>
      <c r="M128" s="25"/>
      <c r="N128" s="25">
        <f t="shared" si="14"/>
        <v>30</v>
      </c>
      <c r="O128" s="24"/>
      <c r="P128" s="43" t="s">
        <v>85</v>
      </c>
      <c r="Q128" s="24"/>
      <c r="R128" s="43" t="s">
        <v>85</v>
      </c>
      <c r="S128" s="24"/>
      <c r="T128" s="12" t="s">
        <v>52</v>
      </c>
    </row>
    <row r="129" spans="1:20" s="74" customFormat="1" ht="60.75" customHeight="1" thickBot="1">
      <c r="A129" s="24" t="s">
        <v>282</v>
      </c>
      <c r="B129" s="23" t="s">
        <v>283</v>
      </c>
      <c r="C129" s="58"/>
      <c r="D129" s="24"/>
      <c r="E129" s="87">
        <v>4</v>
      </c>
      <c r="F129" s="24"/>
      <c r="G129" s="128">
        <f>C129/E129</f>
        <v>0</v>
      </c>
      <c r="H129" s="88">
        <v>7</v>
      </c>
      <c r="I129" s="88">
        <v>7</v>
      </c>
      <c r="J129" s="88">
        <v>40</v>
      </c>
      <c r="K129" s="25">
        <v>42</v>
      </c>
      <c r="L129" s="25">
        <v>16</v>
      </c>
      <c r="M129" s="25">
        <v>45</v>
      </c>
      <c r="N129" s="25">
        <f t="shared" si="14"/>
        <v>46</v>
      </c>
      <c r="O129" s="24"/>
      <c r="P129" s="43">
        <f>K129*N129/144</f>
        <v>13.416666666666666</v>
      </c>
      <c r="Q129" s="24"/>
      <c r="R129" s="43">
        <f>G129*P129</f>
        <v>0</v>
      </c>
      <c r="S129" s="24"/>
      <c r="T129" s="12" t="s">
        <v>310</v>
      </c>
    </row>
    <row r="130" spans="1:20" s="74" customFormat="1" ht="60.75" customHeight="1" thickBot="1">
      <c r="A130" s="85" t="s">
        <v>375</v>
      </c>
      <c r="B130" s="86" t="s">
        <v>376</v>
      </c>
      <c r="C130" s="58"/>
      <c r="D130" s="85"/>
      <c r="E130" s="87">
        <v>5</v>
      </c>
      <c r="F130" s="85"/>
      <c r="G130" s="128">
        <f>C130/E130</f>
        <v>0</v>
      </c>
      <c r="H130" s="88">
        <v>6</v>
      </c>
      <c r="I130" s="88">
        <v>6</v>
      </c>
      <c r="J130" s="88">
        <v>40</v>
      </c>
      <c r="K130" s="25">
        <v>42</v>
      </c>
      <c r="L130" s="25">
        <v>16</v>
      </c>
      <c r="M130" s="25">
        <v>45</v>
      </c>
      <c r="N130" s="25">
        <f t="shared" si="14"/>
        <v>46</v>
      </c>
      <c r="O130" s="85"/>
      <c r="P130" s="43">
        <f>K130*N130/144</f>
        <v>13.416666666666666</v>
      </c>
      <c r="Q130" s="85"/>
      <c r="R130" s="43">
        <f>G130*P130</f>
        <v>0</v>
      </c>
      <c r="S130" s="85"/>
      <c r="T130" s="12" t="s">
        <v>310</v>
      </c>
    </row>
    <row r="131" spans="1:20" s="74" customFormat="1" ht="60.75" customHeight="1" thickBot="1">
      <c r="A131" s="24" t="s">
        <v>234</v>
      </c>
      <c r="B131" s="23" t="s">
        <v>235</v>
      </c>
      <c r="C131" s="58"/>
      <c r="D131" s="24"/>
      <c r="E131" s="87"/>
      <c r="F131" s="24"/>
      <c r="G131" s="128"/>
      <c r="H131" s="88"/>
      <c r="I131" s="88"/>
      <c r="J131" s="88"/>
      <c r="K131" s="25"/>
      <c r="L131" s="25"/>
      <c r="M131" s="25"/>
      <c r="N131" s="25"/>
      <c r="O131" s="24"/>
      <c r="P131" s="43"/>
      <c r="Q131" s="24"/>
      <c r="R131" s="43"/>
      <c r="S131" s="24"/>
      <c r="T131" s="12" t="s">
        <v>309</v>
      </c>
    </row>
    <row r="132" spans="1:24" ht="60.75" customHeight="1" thickBot="1">
      <c r="A132" s="85" t="s">
        <v>251</v>
      </c>
      <c r="B132" s="86" t="s">
        <v>254</v>
      </c>
      <c r="C132" s="58"/>
      <c r="D132" s="85"/>
      <c r="E132" s="87">
        <v>72</v>
      </c>
      <c r="F132" s="85"/>
      <c r="G132" s="122">
        <f>C132/E132</f>
        <v>0</v>
      </c>
      <c r="H132" s="88">
        <v>10</v>
      </c>
      <c r="I132" s="88">
        <v>5</v>
      </c>
      <c r="J132" s="88">
        <v>10</v>
      </c>
      <c r="K132" s="88">
        <v>42</v>
      </c>
      <c r="L132" s="88">
        <v>16</v>
      </c>
      <c r="M132" s="88">
        <v>90</v>
      </c>
      <c r="N132" s="88">
        <f t="shared" si="14"/>
        <v>46</v>
      </c>
      <c r="O132" s="85"/>
      <c r="P132" s="89">
        <f>K132*N132/144</f>
        <v>13.416666666666666</v>
      </c>
      <c r="Q132" s="85"/>
      <c r="R132" s="89">
        <f>G132*P132</f>
        <v>0</v>
      </c>
      <c r="S132" s="85"/>
      <c r="T132" s="90" t="s">
        <v>396</v>
      </c>
      <c r="V132" s="2"/>
      <c r="X132" s="2"/>
    </row>
    <row r="133" spans="1:20" s="14" customFormat="1" ht="60.75" customHeight="1" thickBot="1">
      <c r="A133" s="85" t="s">
        <v>252</v>
      </c>
      <c r="B133" s="86" t="s">
        <v>253</v>
      </c>
      <c r="C133" s="58"/>
      <c r="D133" s="85"/>
      <c r="E133" s="87">
        <v>250</v>
      </c>
      <c r="F133" s="85"/>
      <c r="G133" s="122">
        <f>C133/E133</f>
        <v>0</v>
      </c>
      <c r="H133" s="88"/>
      <c r="I133" s="88"/>
      <c r="J133" s="88"/>
      <c r="K133" s="88">
        <v>42</v>
      </c>
      <c r="L133" s="88">
        <v>16</v>
      </c>
      <c r="M133" s="88">
        <v>90</v>
      </c>
      <c r="N133" s="88">
        <f t="shared" si="14"/>
        <v>46</v>
      </c>
      <c r="O133" s="85"/>
      <c r="P133" s="89">
        <f>K133*N133/144</f>
        <v>13.416666666666666</v>
      </c>
      <c r="Q133" s="85"/>
      <c r="R133" s="89">
        <f>G133*P133</f>
        <v>0</v>
      </c>
      <c r="S133" s="85"/>
      <c r="T133" s="90" t="s">
        <v>396</v>
      </c>
    </row>
    <row r="134" spans="1:20" s="14" customFormat="1" ht="15.75" thickBot="1">
      <c r="A134" s="85" t="s">
        <v>255</v>
      </c>
      <c r="B134" s="86" t="s">
        <v>9</v>
      </c>
      <c r="C134" s="58"/>
      <c r="D134" s="85"/>
      <c r="E134" s="87">
        <v>4</v>
      </c>
      <c r="F134" s="85"/>
      <c r="G134" s="122">
        <f>ROUNDUP(C134/E134,0)</f>
        <v>0</v>
      </c>
      <c r="H134" s="88">
        <v>52</v>
      </c>
      <c r="I134" s="88">
        <v>14</v>
      </c>
      <c r="J134" s="88">
        <v>11</v>
      </c>
      <c r="K134" s="88">
        <v>52</v>
      </c>
      <c r="L134" s="88">
        <v>14</v>
      </c>
      <c r="M134" s="88">
        <v>11</v>
      </c>
      <c r="N134" s="88">
        <f t="shared" si="14"/>
        <v>44</v>
      </c>
      <c r="O134" s="85"/>
      <c r="P134" s="89">
        <f>K134*N134/144</f>
        <v>15.88888888888889</v>
      </c>
      <c r="Q134" s="85"/>
      <c r="R134" s="89">
        <f>G134*P134</f>
        <v>0</v>
      </c>
      <c r="S134" s="85"/>
      <c r="T134" s="90" t="s">
        <v>10</v>
      </c>
    </row>
    <row r="135" spans="1:20" s="14" customFormat="1" ht="60.75" customHeight="1" thickBot="1">
      <c r="A135" s="85" t="s">
        <v>258</v>
      </c>
      <c r="B135" s="86" t="s">
        <v>236</v>
      </c>
      <c r="C135" s="58"/>
      <c r="D135" s="85"/>
      <c r="E135" s="87">
        <v>500</v>
      </c>
      <c r="F135" s="85"/>
      <c r="G135" s="122">
        <f>C135/E135</f>
        <v>0</v>
      </c>
      <c r="H135" s="88">
        <v>4</v>
      </c>
      <c r="I135" s="88">
        <v>4</v>
      </c>
      <c r="J135" s="88">
        <v>2</v>
      </c>
      <c r="K135" s="88">
        <v>42</v>
      </c>
      <c r="L135" s="88">
        <v>16</v>
      </c>
      <c r="M135" s="88">
        <v>90</v>
      </c>
      <c r="N135" s="88">
        <f t="shared" si="14"/>
        <v>46</v>
      </c>
      <c r="O135" s="85"/>
      <c r="P135" s="89">
        <f>K135*N135/144</f>
        <v>13.416666666666666</v>
      </c>
      <c r="Q135" s="85"/>
      <c r="R135" s="89">
        <f>G135*P135</f>
        <v>0</v>
      </c>
      <c r="S135" s="85"/>
      <c r="T135" s="90" t="s">
        <v>396</v>
      </c>
    </row>
    <row r="136" spans="1:20" s="14" customFormat="1" ht="61.5" customHeight="1" thickBot="1">
      <c r="A136" s="85" t="s">
        <v>15</v>
      </c>
      <c r="B136" s="86" t="s">
        <v>246</v>
      </c>
      <c r="C136" s="58"/>
      <c r="D136" s="85"/>
      <c r="E136" s="42" t="s">
        <v>86</v>
      </c>
      <c r="F136" s="24"/>
      <c r="G136" s="127" t="s">
        <v>85</v>
      </c>
      <c r="H136" s="88"/>
      <c r="I136" s="88"/>
      <c r="J136" s="88"/>
      <c r="K136" s="25"/>
      <c r="L136" s="25"/>
      <c r="M136" s="25"/>
      <c r="N136" s="25">
        <f t="shared" si="14"/>
        <v>30</v>
      </c>
      <c r="O136" s="24"/>
      <c r="P136" s="43" t="s">
        <v>85</v>
      </c>
      <c r="Q136" s="24"/>
      <c r="R136" s="43" t="s">
        <v>85</v>
      </c>
      <c r="S136" s="24"/>
      <c r="T136" s="12" t="s">
        <v>18</v>
      </c>
    </row>
    <row r="137" spans="1:20" s="14" customFormat="1" ht="60.75" customHeight="1" thickBot="1">
      <c r="A137" s="85" t="s">
        <v>22</v>
      </c>
      <c r="B137" s="86" t="s">
        <v>247</v>
      </c>
      <c r="C137" s="58"/>
      <c r="D137" s="85"/>
      <c r="E137" s="87" t="s">
        <v>86</v>
      </c>
      <c r="F137" s="85"/>
      <c r="G137" s="126" t="s">
        <v>85</v>
      </c>
      <c r="H137" s="88"/>
      <c r="I137" s="88"/>
      <c r="J137" s="88"/>
      <c r="K137" s="88"/>
      <c r="L137" s="88"/>
      <c r="M137" s="88"/>
      <c r="N137" s="88">
        <f t="shared" si="14"/>
        <v>30</v>
      </c>
      <c r="O137" s="85"/>
      <c r="P137" s="89" t="s">
        <v>85</v>
      </c>
      <c r="Q137" s="85"/>
      <c r="R137" s="89" t="s">
        <v>85</v>
      </c>
      <c r="S137" s="85"/>
      <c r="T137" s="90" t="s">
        <v>53</v>
      </c>
    </row>
    <row r="138" spans="1:20" s="14" customFormat="1" ht="59.25" customHeight="1" thickBot="1">
      <c r="A138" s="85" t="s">
        <v>19</v>
      </c>
      <c r="B138" s="86" t="s">
        <v>248</v>
      </c>
      <c r="C138" s="58"/>
      <c r="D138" s="85"/>
      <c r="E138" s="87" t="s">
        <v>86</v>
      </c>
      <c r="F138" s="85"/>
      <c r="G138" s="126" t="s">
        <v>85</v>
      </c>
      <c r="H138" s="88"/>
      <c r="I138" s="88"/>
      <c r="J138" s="88"/>
      <c r="K138" s="88"/>
      <c r="L138" s="88"/>
      <c r="M138" s="88"/>
      <c r="N138" s="88">
        <f t="shared" si="14"/>
        <v>30</v>
      </c>
      <c r="O138" s="85"/>
      <c r="P138" s="89" t="s">
        <v>85</v>
      </c>
      <c r="Q138" s="85"/>
      <c r="R138" s="89" t="s">
        <v>85</v>
      </c>
      <c r="S138" s="85"/>
      <c r="T138" s="90" t="s">
        <v>60</v>
      </c>
    </row>
    <row r="139" spans="1:20" s="14" customFormat="1" ht="59.25" customHeight="1" thickBot="1">
      <c r="A139" s="85" t="s">
        <v>49</v>
      </c>
      <c r="B139" s="86" t="s">
        <v>249</v>
      </c>
      <c r="C139" s="58"/>
      <c r="D139" s="85"/>
      <c r="E139" s="87">
        <v>4</v>
      </c>
      <c r="F139" s="85"/>
      <c r="G139" s="122">
        <f>ROUNDUP(C139/E139,0)</f>
        <v>0</v>
      </c>
      <c r="H139" s="88"/>
      <c r="I139" s="88"/>
      <c r="J139" s="88" t="s">
        <v>309</v>
      </c>
      <c r="K139" s="88"/>
      <c r="L139" s="88"/>
      <c r="M139" s="88"/>
      <c r="N139" s="88">
        <f t="shared" si="14"/>
        <v>30</v>
      </c>
      <c r="O139" s="85"/>
      <c r="P139" s="89">
        <v>20</v>
      </c>
      <c r="Q139" s="85"/>
      <c r="R139" s="89">
        <f>G139*P139</f>
        <v>0</v>
      </c>
      <c r="S139" s="85"/>
      <c r="T139" s="90" t="s">
        <v>50</v>
      </c>
    </row>
    <row r="140" spans="1:20" s="14" customFormat="1" ht="59.25" customHeight="1" thickBot="1">
      <c r="A140" s="85" t="s">
        <v>11</v>
      </c>
      <c r="B140" s="86" t="s">
        <v>250</v>
      </c>
      <c r="C140" s="58"/>
      <c r="D140" s="85"/>
      <c r="E140" s="87" t="s">
        <v>87</v>
      </c>
      <c r="F140" s="85"/>
      <c r="G140" s="126" t="s">
        <v>85</v>
      </c>
      <c r="H140" s="88"/>
      <c r="I140" s="88"/>
      <c r="J140" s="88"/>
      <c r="K140" s="88"/>
      <c r="L140" s="88"/>
      <c r="M140" s="88"/>
      <c r="N140" s="88">
        <f t="shared" si="14"/>
        <v>30</v>
      </c>
      <c r="O140" s="85"/>
      <c r="P140" s="89" t="s">
        <v>85</v>
      </c>
      <c r="Q140" s="85"/>
      <c r="R140" s="89" t="s">
        <v>85</v>
      </c>
      <c r="S140" s="85"/>
      <c r="T140" s="90" t="s">
        <v>52</v>
      </c>
    </row>
    <row r="141" spans="1:20" s="14" customFormat="1" ht="60" customHeight="1" thickBot="1">
      <c r="A141" s="85" t="s">
        <v>374</v>
      </c>
      <c r="B141" s="86" t="s">
        <v>126</v>
      </c>
      <c r="C141" s="58"/>
      <c r="D141" s="85"/>
      <c r="E141" s="87">
        <v>64</v>
      </c>
      <c r="F141" s="85"/>
      <c r="G141" s="122">
        <f>C141/E141</f>
        <v>0</v>
      </c>
      <c r="H141" s="88">
        <v>4</v>
      </c>
      <c r="I141" s="88">
        <v>10</v>
      </c>
      <c r="J141" s="88">
        <v>8</v>
      </c>
      <c r="K141" s="88">
        <v>42</v>
      </c>
      <c r="L141" s="88">
        <v>16</v>
      </c>
      <c r="M141" s="88">
        <v>90</v>
      </c>
      <c r="N141" s="88">
        <f t="shared" si="14"/>
        <v>46</v>
      </c>
      <c r="O141" s="85"/>
      <c r="P141" s="89">
        <f>K141*N141/144</f>
        <v>13.416666666666666</v>
      </c>
      <c r="Q141" s="85"/>
      <c r="R141" s="89">
        <f>G141*P141</f>
        <v>0</v>
      </c>
      <c r="S141" s="85"/>
      <c r="T141" s="90" t="s">
        <v>396</v>
      </c>
    </row>
    <row r="142" spans="1:20" s="14" customFormat="1" ht="45.75" thickBot="1">
      <c r="A142" s="85" t="s">
        <v>25</v>
      </c>
      <c r="B142" s="86" t="s">
        <v>26</v>
      </c>
      <c r="C142" s="58"/>
      <c r="D142" s="85"/>
      <c r="E142" s="87">
        <v>5</v>
      </c>
      <c r="F142" s="85"/>
      <c r="G142" s="122">
        <f>ROUNDUP(C142/E142,0)</f>
        <v>0</v>
      </c>
      <c r="H142" s="88">
        <v>24</v>
      </c>
      <c r="I142" s="88">
        <v>36</v>
      </c>
      <c r="J142" s="88">
        <v>12</v>
      </c>
      <c r="K142" s="25">
        <v>24</v>
      </c>
      <c r="L142" s="25">
        <v>36</v>
      </c>
      <c r="M142" s="25">
        <v>12</v>
      </c>
      <c r="N142" s="88">
        <f t="shared" si="14"/>
        <v>66</v>
      </c>
      <c r="O142" s="85"/>
      <c r="P142" s="43">
        <f>K142*N142/144</f>
        <v>11</v>
      </c>
      <c r="Q142" s="85"/>
      <c r="R142" s="89">
        <f>G142*P142</f>
        <v>0</v>
      </c>
      <c r="S142" s="85"/>
      <c r="T142" s="12" t="s">
        <v>310</v>
      </c>
    </row>
    <row r="143" spans="1:20" s="14" customFormat="1" ht="15">
      <c r="A143" s="69"/>
      <c r="B143" s="70"/>
      <c r="C143" s="108"/>
      <c r="D143" s="69"/>
      <c r="E143" s="71"/>
      <c r="F143" s="69"/>
      <c r="G143" s="122"/>
      <c r="H143" s="102"/>
      <c r="I143" s="102"/>
      <c r="J143" s="102"/>
      <c r="K143" s="25"/>
      <c r="L143" s="25"/>
      <c r="M143" s="25"/>
      <c r="N143" s="88"/>
      <c r="O143" s="69"/>
      <c r="P143" s="89"/>
      <c r="Q143" s="69"/>
      <c r="R143" s="89"/>
      <c r="S143" s="69"/>
      <c r="T143" s="73"/>
    </row>
    <row r="144" spans="1:20" s="14" customFormat="1" ht="15">
      <c r="A144" s="69"/>
      <c r="B144" s="70"/>
      <c r="C144" s="108"/>
      <c r="D144" s="69"/>
      <c r="E144" s="71"/>
      <c r="F144" s="69"/>
      <c r="G144" s="122"/>
      <c r="H144" s="102"/>
      <c r="I144" s="102"/>
      <c r="J144" s="102"/>
      <c r="K144" s="25"/>
      <c r="L144" s="25"/>
      <c r="M144" s="25"/>
      <c r="N144" s="88"/>
      <c r="O144" s="69"/>
      <c r="P144" s="89"/>
      <c r="Q144" s="69"/>
      <c r="R144" s="89"/>
      <c r="S144" s="69"/>
      <c r="T144" s="73"/>
    </row>
    <row r="145" spans="1:20" s="14" customFormat="1" ht="15">
      <c r="A145" s="69"/>
      <c r="B145" s="70"/>
      <c r="C145" s="108"/>
      <c r="D145" s="69"/>
      <c r="E145" s="71"/>
      <c r="F145" s="69"/>
      <c r="G145" s="122"/>
      <c r="H145" s="102"/>
      <c r="I145" s="102"/>
      <c r="J145" s="102"/>
      <c r="K145" s="25"/>
      <c r="L145" s="25"/>
      <c r="M145" s="25"/>
      <c r="N145" s="88"/>
      <c r="O145" s="69"/>
      <c r="P145" s="89"/>
      <c r="Q145" s="69"/>
      <c r="R145" s="89"/>
      <c r="S145" s="69"/>
      <c r="T145" s="73"/>
    </row>
    <row r="146" spans="1:20" s="14" customFormat="1" ht="15">
      <c r="A146" s="69"/>
      <c r="B146" s="70"/>
      <c r="C146" s="108"/>
      <c r="D146" s="69"/>
      <c r="E146" s="71"/>
      <c r="F146" s="69"/>
      <c r="G146" s="129"/>
      <c r="H146" s="102"/>
      <c r="I146" s="102"/>
      <c r="J146" s="102"/>
      <c r="K146" s="69"/>
      <c r="L146" s="69"/>
      <c r="M146" s="69"/>
      <c r="N146" s="69"/>
      <c r="O146" s="69"/>
      <c r="P146" s="72"/>
      <c r="Q146" s="69"/>
      <c r="R146" s="72"/>
      <c r="S146" s="69"/>
      <c r="T146" s="73"/>
    </row>
    <row r="147" spans="1:20" s="14" customFormat="1" ht="18">
      <c r="A147" s="24"/>
      <c r="B147" s="133" t="s">
        <v>356</v>
      </c>
      <c r="C147" s="109"/>
      <c r="D147" s="24"/>
      <c r="E147" s="42"/>
      <c r="F147" s="24"/>
      <c r="G147" s="128">
        <f>SUM(G9:G146)</f>
        <v>0</v>
      </c>
      <c r="H147" s="88"/>
      <c r="I147" s="88"/>
      <c r="J147" s="88"/>
      <c r="K147" s="25"/>
      <c r="L147" s="25"/>
      <c r="M147" s="25"/>
      <c r="N147" s="10"/>
      <c r="O147" s="24"/>
      <c r="P147" s="134" t="s">
        <v>357</v>
      </c>
      <c r="Q147" s="24"/>
      <c r="R147" s="43">
        <f>SUM(R9:R146)</f>
        <v>0</v>
      </c>
      <c r="S147" s="24"/>
      <c r="T147" s="2"/>
    </row>
    <row r="148" spans="1:20" s="14" customFormat="1" ht="15">
      <c r="A148" s="9"/>
      <c r="B148" s="11"/>
      <c r="C148" s="110"/>
      <c r="D148" s="45"/>
      <c r="E148" s="46"/>
      <c r="F148" s="45"/>
      <c r="G148" s="130"/>
      <c r="H148" s="99"/>
      <c r="I148" s="99"/>
      <c r="J148" s="99"/>
      <c r="K148" s="10"/>
      <c r="L148" s="10"/>
      <c r="M148" s="10"/>
      <c r="N148" s="10"/>
      <c r="O148" s="45"/>
      <c r="P148" s="118"/>
      <c r="Q148" s="45"/>
      <c r="R148" s="43"/>
      <c r="S148" s="45"/>
      <c r="T148" s="9"/>
    </row>
    <row r="149" spans="1:22" s="14" customFormat="1" ht="33" customHeight="1">
      <c r="A149" s="3"/>
      <c r="B149" s="39" t="s">
        <v>289</v>
      </c>
      <c r="C149" s="112"/>
      <c r="D149" s="40"/>
      <c r="E149" s="41"/>
      <c r="F149" s="40"/>
      <c r="G149" s="131"/>
      <c r="H149" s="97"/>
      <c r="I149" s="97"/>
      <c r="J149" s="97"/>
      <c r="K149" s="28"/>
      <c r="L149" s="28"/>
      <c r="M149" s="28"/>
      <c r="N149" s="28"/>
      <c r="O149" s="40"/>
      <c r="P149" s="119"/>
      <c r="Q149" s="40"/>
      <c r="R149" s="117"/>
      <c r="S149" s="40"/>
      <c r="T149" s="38"/>
      <c r="U149" s="5"/>
      <c r="V149" s="5"/>
    </row>
    <row r="150" spans="2:24" s="14" customFormat="1" ht="15">
      <c r="B150" s="37"/>
      <c r="C150" s="111"/>
      <c r="E150" s="13"/>
      <c r="G150" s="5"/>
      <c r="I150" s="5"/>
      <c r="J150" s="5"/>
      <c r="K150" s="5"/>
      <c r="L150" s="5"/>
      <c r="M150" s="5"/>
      <c r="N150" s="5"/>
      <c r="O150" s="5"/>
      <c r="P150" s="5"/>
      <c r="R150" s="5"/>
      <c r="T150" s="3"/>
      <c r="V150" s="4"/>
      <c r="W150" s="5"/>
      <c r="X150" s="5"/>
    </row>
    <row r="151" spans="2:24" s="14" customFormat="1" ht="15">
      <c r="B151" s="37"/>
      <c r="C151" s="111"/>
      <c r="E151" s="13"/>
      <c r="G151" s="5"/>
      <c r="I151" s="5"/>
      <c r="J151" s="5"/>
      <c r="K151" s="5"/>
      <c r="L151" s="5"/>
      <c r="M151" s="5"/>
      <c r="N151" s="5"/>
      <c r="O151" s="5"/>
      <c r="P151" s="5"/>
      <c r="R151" s="5"/>
      <c r="T151" s="3"/>
      <c r="V151" s="4"/>
      <c r="W151" s="3"/>
      <c r="X151" s="5"/>
    </row>
    <row r="152" spans="5:24" ht="15">
      <c r="E152" s="6"/>
      <c r="G152" s="7"/>
      <c r="J152" s="7"/>
      <c r="Q152" s="2"/>
      <c r="V152" s="1"/>
      <c r="X152" s="2"/>
    </row>
    <row r="153" spans="5:24" ht="15">
      <c r="E153" s="6"/>
      <c r="G153" s="7"/>
      <c r="I153" s="8"/>
      <c r="J153" s="7"/>
      <c r="Q153" s="2"/>
      <c r="V153" s="6"/>
      <c r="X153" s="2"/>
    </row>
    <row r="154" spans="5:24" ht="15">
      <c r="E154" s="6"/>
      <c r="G154" s="7"/>
      <c r="I154" s="8"/>
      <c r="J154" s="7"/>
      <c r="Q154" s="2"/>
      <c r="V154" s="6"/>
      <c r="X154" s="2"/>
    </row>
    <row r="155" spans="5:24" ht="15">
      <c r="E155" s="6"/>
      <c r="G155" s="7"/>
      <c r="I155" s="8"/>
      <c r="J155" s="7"/>
      <c r="Q155" s="2"/>
      <c r="V155" s="6"/>
      <c r="X155" s="2"/>
    </row>
    <row r="156" spans="5:24" ht="15">
      <c r="E156" s="6"/>
      <c r="G156" s="7"/>
      <c r="I156" s="8"/>
      <c r="J156" s="7"/>
      <c r="Q156" s="2"/>
      <c r="V156" s="6"/>
      <c r="X156" s="2"/>
    </row>
    <row r="157" spans="5:24" ht="15">
      <c r="E157" s="6"/>
      <c r="G157" s="7"/>
      <c r="I157" s="8"/>
      <c r="J157" s="7"/>
      <c r="Q157" s="2"/>
      <c r="V157" s="6"/>
      <c r="X157" s="2"/>
    </row>
    <row r="158" spans="5:24" ht="15">
      <c r="E158" s="6"/>
      <c r="G158" s="7"/>
      <c r="I158" s="8"/>
      <c r="J158" s="7"/>
      <c r="Q158" s="2"/>
      <c r="V158" s="6"/>
      <c r="X158" s="2"/>
    </row>
    <row r="159" spans="5:24" ht="15">
      <c r="E159" s="6"/>
      <c r="G159" s="7"/>
      <c r="I159" s="8"/>
      <c r="J159" s="7"/>
      <c r="Q159" s="2"/>
      <c r="V159" s="6"/>
      <c r="X159" s="2"/>
    </row>
    <row r="160" spans="5:24" ht="15">
      <c r="E160" s="6"/>
      <c r="G160" s="7"/>
      <c r="I160" s="8"/>
      <c r="J160" s="7"/>
      <c r="Q160" s="2"/>
      <c r="V160" s="6"/>
      <c r="X160" s="2"/>
    </row>
    <row r="161" spans="5:24" ht="15">
      <c r="E161" s="6"/>
      <c r="G161" s="7"/>
      <c r="I161" s="8"/>
      <c r="J161" s="7"/>
      <c r="Q161" s="2"/>
      <c r="V161" s="6"/>
      <c r="X161" s="2"/>
    </row>
    <row r="162" spans="5:24" ht="15">
      <c r="E162" s="6"/>
      <c r="G162" s="7"/>
      <c r="I162" s="8"/>
      <c r="J162" s="7"/>
      <c r="Q162" s="2"/>
      <c r="V162" s="6"/>
      <c r="X162" s="2"/>
    </row>
    <row r="163" spans="5:24" ht="15">
      <c r="E163" s="6"/>
      <c r="G163" s="7"/>
      <c r="I163" s="8"/>
      <c r="J163" s="7"/>
      <c r="Q163" s="2"/>
      <c r="V163" s="6"/>
      <c r="X163" s="2"/>
    </row>
    <row r="164" spans="5:24" ht="15">
      <c r="E164" s="6"/>
      <c r="G164" s="7"/>
      <c r="I164" s="8"/>
      <c r="J164" s="7"/>
      <c r="Q164" s="2"/>
      <c r="V164" s="6"/>
      <c r="X164" s="2"/>
    </row>
    <row r="165" spans="5:24" ht="15">
      <c r="E165" s="6"/>
      <c r="G165" s="7"/>
      <c r="I165" s="8"/>
      <c r="J165" s="7"/>
      <c r="Q165" s="2"/>
      <c r="V165" s="6"/>
      <c r="X165" s="2"/>
    </row>
    <row r="166" spans="5:24" ht="15">
      <c r="E166" s="6"/>
      <c r="G166" s="7"/>
      <c r="I166" s="8"/>
      <c r="J166" s="7"/>
      <c r="Q166" s="2"/>
      <c r="V166" s="6"/>
      <c r="X166" s="2"/>
    </row>
    <row r="167" spans="5:24" ht="15">
      <c r="E167" s="6"/>
      <c r="G167" s="7"/>
      <c r="I167" s="8"/>
      <c r="J167" s="7"/>
      <c r="Q167" s="2"/>
      <c r="V167" s="6"/>
      <c r="X167" s="2"/>
    </row>
    <row r="168" spans="5:24" ht="15">
      <c r="E168" s="6"/>
      <c r="G168" s="7"/>
      <c r="I168" s="8"/>
      <c r="J168" s="7"/>
      <c r="Q168" s="2"/>
      <c r="V168" s="6"/>
      <c r="X168" s="2"/>
    </row>
    <row r="169" ht="15">
      <c r="E169" s="6"/>
    </row>
    <row r="170" ht="15">
      <c r="E170" s="6"/>
    </row>
    <row r="171" ht="15">
      <c r="E171" s="6"/>
    </row>
    <row r="172" ht="15">
      <c r="E172" s="6"/>
    </row>
    <row r="173" ht="15">
      <c r="E173" s="6"/>
    </row>
    <row r="174" ht="15">
      <c r="E174" s="6"/>
    </row>
    <row r="175" ht="15">
      <c r="E175" s="6"/>
    </row>
    <row r="176" ht="15">
      <c r="E176" s="6"/>
    </row>
    <row r="177" ht="15">
      <c r="E177" s="6"/>
    </row>
    <row r="178" ht="15">
      <c r="E178" s="6"/>
    </row>
    <row r="179" ht="15">
      <c r="E179" s="6"/>
    </row>
    <row r="180" ht="15">
      <c r="E180" s="6"/>
    </row>
    <row r="181" ht="15">
      <c r="E181" s="6"/>
    </row>
    <row r="182" ht="15">
      <c r="E182" s="6"/>
    </row>
    <row r="183" ht="15">
      <c r="E183" s="6"/>
    </row>
    <row r="184" ht="15">
      <c r="E184" s="6"/>
    </row>
    <row r="185" ht="15">
      <c r="E185" s="6"/>
    </row>
    <row r="186" ht="15">
      <c r="E186" s="6"/>
    </row>
    <row r="187" ht="15">
      <c r="E187" s="6"/>
    </row>
    <row r="188" ht="15">
      <c r="E188" s="6"/>
    </row>
    <row r="189" ht="15">
      <c r="E189" s="6"/>
    </row>
    <row r="190" ht="15">
      <c r="E190" s="6"/>
    </row>
    <row r="191" ht="15">
      <c r="E191" s="6"/>
    </row>
    <row r="192" ht="15">
      <c r="E192" s="6"/>
    </row>
    <row r="193" ht="15">
      <c r="E193" s="6"/>
    </row>
    <row r="194" ht="15">
      <c r="E194" s="6"/>
    </row>
    <row r="195" ht="15">
      <c r="E195" s="6"/>
    </row>
    <row r="196" ht="15">
      <c r="E196" s="6"/>
    </row>
    <row r="197" ht="15">
      <c r="E197" s="6"/>
    </row>
    <row r="198" ht="15">
      <c r="E198" s="6"/>
    </row>
    <row r="199" ht="15">
      <c r="E199" s="6"/>
    </row>
    <row r="200" ht="15">
      <c r="E200" s="6"/>
    </row>
    <row r="201" ht="15">
      <c r="E201" s="6"/>
    </row>
    <row r="202" ht="15">
      <c r="E202" s="6"/>
    </row>
    <row r="203" ht="15">
      <c r="E203" s="6"/>
    </row>
    <row r="204" ht="15">
      <c r="E204" s="6"/>
    </row>
    <row r="205" ht="15">
      <c r="E205" s="6"/>
    </row>
    <row r="206" ht="15">
      <c r="E206" s="6"/>
    </row>
    <row r="207" ht="15">
      <c r="E207" s="6"/>
    </row>
    <row r="208" ht="15">
      <c r="E208" s="6"/>
    </row>
    <row r="209" ht="15">
      <c r="E209" s="6"/>
    </row>
    <row r="210" ht="15">
      <c r="E210" s="6"/>
    </row>
    <row r="211" ht="15">
      <c r="E211" s="6"/>
    </row>
    <row r="212" ht="15">
      <c r="E212" s="6"/>
    </row>
    <row r="213" ht="15">
      <c r="E213" s="6"/>
    </row>
    <row r="214" ht="15">
      <c r="E214" s="6"/>
    </row>
    <row r="215" ht="15">
      <c r="E215" s="6"/>
    </row>
    <row r="216" ht="15">
      <c r="E216" s="6"/>
    </row>
    <row r="217" ht="15">
      <c r="E217" s="6"/>
    </row>
    <row r="218" ht="15">
      <c r="E218" s="6"/>
    </row>
    <row r="219" ht="15">
      <c r="E219" s="6"/>
    </row>
    <row r="220" ht="15">
      <c r="E220" s="6"/>
    </row>
    <row r="221" ht="15">
      <c r="E221" s="6"/>
    </row>
    <row r="222" ht="15">
      <c r="E222" s="6"/>
    </row>
    <row r="223" ht="15">
      <c r="E223" s="6"/>
    </row>
    <row r="224" ht="15">
      <c r="E224" s="6"/>
    </row>
    <row r="225" ht="15">
      <c r="E225" s="6"/>
    </row>
    <row r="226" ht="15">
      <c r="E226" s="6"/>
    </row>
    <row r="227" ht="15">
      <c r="E227" s="6"/>
    </row>
    <row r="228" ht="15">
      <c r="E228" s="6"/>
    </row>
    <row r="229" ht="15">
      <c r="E229" s="6"/>
    </row>
    <row r="230" ht="15">
      <c r="E230" s="6"/>
    </row>
    <row r="231" ht="15">
      <c r="E231" s="6"/>
    </row>
    <row r="232" ht="15">
      <c r="E232" s="6"/>
    </row>
    <row r="233" ht="15">
      <c r="E233" s="6"/>
    </row>
    <row r="234" ht="15">
      <c r="E234" s="6"/>
    </row>
    <row r="235" ht="15">
      <c r="E235" s="6"/>
    </row>
    <row r="236" ht="15">
      <c r="E236" s="6"/>
    </row>
    <row r="237" ht="15">
      <c r="E237" s="6"/>
    </row>
    <row r="238" ht="15">
      <c r="E238" s="6"/>
    </row>
    <row r="239" ht="15">
      <c r="E239" s="6"/>
    </row>
    <row r="240" ht="15">
      <c r="E240" s="6"/>
    </row>
    <row r="241" ht="15">
      <c r="E241" s="6"/>
    </row>
    <row r="242" ht="15">
      <c r="E242" s="6"/>
    </row>
    <row r="243" ht="15">
      <c r="E243" s="6"/>
    </row>
    <row r="244" ht="15">
      <c r="E244" s="6"/>
    </row>
    <row r="245" ht="15">
      <c r="E245" s="6"/>
    </row>
    <row r="246" ht="15">
      <c r="E246" s="6"/>
    </row>
    <row r="247" ht="15">
      <c r="E247" s="6"/>
    </row>
    <row r="248" ht="15">
      <c r="E248" s="6"/>
    </row>
    <row r="249" ht="15">
      <c r="E249" s="6"/>
    </row>
    <row r="250" ht="15">
      <c r="E250" s="6"/>
    </row>
    <row r="251" ht="15">
      <c r="E251" s="6"/>
    </row>
    <row r="252" ht="15">
      <c r="E252" s="6"/>
    </row>
    <row r="253" ht="15">
      <c r="E253" s="6"/>
    </row>
    <row r="254" ht="15">
      <c r="E254" s="6"/>
    </row>
    <row r="255" ht="15">
      <c r="E255" s="6"/>
    </row>
    <row r="256" ht="15">
      <c r="E256" s="6"/>
    </row>
    <row r="257" ht="15">
      <c r="E257" s="6"/>
    </row>
    <row r="258" ht="15">
      <c r="E258" s="6"/>
    </row>
    <row r="259" ht="15">
      <c r="E259" s="6"/>
    </row>
    <row r="260" ht="15">
      <c r="E260" s="6"/>
    </row>
    <row r="261" ht="15">
      <c r="E261" s="6"/>
    </row>
    <row r="262" ht="15">
      <c r="E262" s="6"/>
    </row>
    <row r="263" ht="15">
      <c r="E263" s="6"/>
    </row>
    <row r="264" ht="15">
      <c r="E264" s="6"/>
    </row>
    <row r="265" ht="15">
      <c r="E265" s="6"/>
    </row>
    <row r="266" ht="15">
      <c r="E266" s="6"/>
    </row>
    <row r="267" ht="15">
      <c r="E267" s="6"/>
    </row>
    <row r="268" ht="15">
      <c r="E268" s="6"/>
    </row>
    <row r="269" ht="15">
      <c r="E269" s="6"/>
    </row>
    <row r="270" ht="15">
      <c r="E270" s="6"/>
    </row>
    <row r="271" ht="15">
      <c r="E271" s="6"/>
    </row>
    <row r="272" ht="15">
      <c r="E272" s="6"/>
    </row>
    <row r="273" ht="15">
      <c r="E273" s="6"/>
    </row>
    <row r="274" ht="15">
      <c r="E274" s="6"/>
    </row>
    <row r="275" ht="15">
      <c r="E275" s="6"/>
    </row>
    <row r="276" ht="15">
      <c r="E276" s="6"/>
    </row>
    <row r="277" ht="15">
      <c r="E277" s="6"/>
    </row>
    <row r="278" ht="15">
      <c r="E278" s="6"/>
    </row>
    <row r="279" ht="15">
      <c r="E279" s="6"/>
    </row>
    <row r="280" ht="15">
      <c r="E280" s="6"/>
    </row>
    <row r="281" ht="15">
      <c r="E281" s="6"/>
    </row>
    <row r="282" ht="15">
      <c r="E282" s="6"/>
    </row>
    <row r="283" ht="15">
      <c r="E283" s="6"/>
    </row>
    <row r="284" ht="15">
      <c r="E284" s="6"/>
    </row>
    <row r="285" ht="15">
      <c r="E285" s="6"/>
    </row>
    <row r="286" ht="15">
      <c r="E286" s="6"/>
    </row>
    <row r="287" ht="15">
      <c r="E287" s="6"/>
    </row>
    <row r="288" ht="15">
      <c r="E288" s="6"/>
    </row>
    <row r="289" ht="15">
      <c r="E289" s="6"/>
    </row>
    <row r="290" ht="15">
      <c r="E290" s="6"/>
    </row>
    <row r="291" ht="15">
      <c r="E291" s="6"/>
    </row>
    <row r="292" ht="15">
      <c r="E292" s="6"/>
    </row>
    <row r="293" ht="15">
      <c r="E293" s="6"/>
    </row>
    <row r="294" ht="15">
      <c r="E294" s="6"/>
    </row>
    <row r="295" ht="15">
      <c r="E295" s="6"/>
    </row>
    <row r="296" ht="15">
      <c r="E296" s="6"/>
    </row>
    <row r="297" ht="15">
      <c r="E297" s="6"/>
    </row>
    <row r="298" ht="15">
      <c r="E298" s="6"/>
    </row>
    <row r="299" ht="15">
      <c r="E299" s="6"/>
    </row>
    <row r="300" ht="15">
      <c r="E300" s="6"/>
    </row>
    <row r="301" ht="15">
      <c r="E301" s="6"/>
    </row>
    <row r="302" ht="15">
      <c r="E302" s="6"/>
    </row>
    <row r="303" ht="15">
      <c r="E303" s="6"/>
    </row>
    <row r="304" ht="15">
      <c r="E304" s="6"/>
    </row>
    <row r="305" ht="15">
      <c r="E305" s="6"/>
    </row>
    <row r="306" ht="15">
      <c r="E306" s="6"/>
    </row>
    <row r="307" ht="15">
      <c r="E307" s="6"/>
    </row>
    <row r="308" ht="15">
      <c r="E308" s="6"/>
    </row>
    <row r="309" ht="15">
      <c r="E309" s="6"/>
    </row>
    <row r="310" ht="15">
      <c r="E310" s="6"/>
    </row>
    <row r="311" ht="15">
      <c r="E311" s="6"/>
    </row>
    <row r="312" ht="15">
      <c r="E312" s="6"/>
    </row>
    <row r="313" ht="15">
      <c r="E313" s="6"/>
    </row>
    <row r="314" ht="15">
      <c r="E314" s="6"/>
    </row>
    <row r="315" ht="15">
      <c r="E315" s="6"/>
    </row>
    <row r="316" ht="15">
      <c r="E316" s="6"/>
    </row>
    <row r="317" ht="15">
      <c r="E317" s="6"/>
    </row>
    <row r="318" ht="15">
      <c r="E318" s="6"/>
    </row>
    <row r="319" ht="15">
      <c r="E319" s="6"/>
    </row>
    <row r="320" ht="15">
      <c r="E320" s="6"/>
    </row>
    <row r="321" ht="15">
      <c r="E321" s="6"/>
    </row>
    <row r="322" ht="15">
      <c r="E322" s="6"/>
    </row>
    <row r="323" ht="15">
      <c r="E323" s="6"/>
    </row>
    <row r="324" ht="15">
      <c r="E324" s="6"/>
    </row>
    <row r="325" ht="15">
      <c r="E325" s="6"/>
    </row>
    <row r="326" ht="15">
      <c r="E326" s="6"/>
    </row>
    <row r="327" ht="15">
      <c r="E327" s="6"/>
    </row>
    <row r="328" ht="15">
      <c r="E328" s="6"/>
    </row>
    <row r="329" ht="15">
      <c r="E329" s="6"/>
    </row>
    <row r="330" ht="15">
      <c r="E330" s="6"/>
    </row>
    <row r="331" ht="15">
      <c r="E331" s="6"/>
    </row>
    <row r="332" ht="15">
      <c r="E332" s="6"/>
    </row>
  </sheetData>
  <sheetProtection/>
  <mergeCells count="1">
    <mergeCell ref="A5:B5"/>
  </mergeCells>
  <printOptions/>
  <pageMargins left="0.5" right="0.5" top="0.92" bottom="0.5" header="0.5" footer="0.5"/>
  <pageSetup fitToHeight="0" fitToWidth="1" horizontalDpi="600" verticalDpi="600" orientation="portrait" scale="45" r:id="rId2"/>
  <headerFooter alignWithMargins="0">
    <oddHeader>&amp;C&amp;"Arial MT,Bold"NAVFAC P-80  Armory Criteria CCN 143-45
</oddHeader>
    <oddFooter>&amp;C&amp;P</oddFooter>
  </headerFooter>
  <drawing r:id="rId1"/>
</worksheet>
</file>

<file path=xl/worksheets/sheet8.xml><?xml version="1.0" encoding="utf-8"?>
<worksheet xmlns="http://schemas.openxmlformats.org/spreadsheetml/2006/main" xmlns:r="http://schemas.openxmlformats.org/officeDocument/2006/relationships">
  <dimension ref="A1:F57"/>
  <sheetViews>
    <sheetView zoomScalePageLayoutView="0" workbookViewId="0" topLeftCell="A25">
      <selection activeCell="C46" sqref="C46"/>
    </sheetView>
  </sheetViews>
  <sheetFormatPr defaultColWidth="9.140625" defaultRowHeight="12.75"/>
  <cols>
    <col min="1" max="1" width="33.421875" style="0" customWidth="1"/>
    <col min="2" max="2" width="10.28125" style="0" customWidth="1"/>
    <col min="3" max="3" width="10.57421875" style="0" customWidth="1"/>
    <col min="4" max="4" width="9.421875" style="0" customWidth="1"/>
    <col min="6" max="6" width="30.00390625" style="0" customWidth="1"/>
  </cols>
  <sheetData>
    <row r="1" spans="1:4" ht="15.75">
      <c r="A1" s="33" t="s">
        <v>78</v>
      </c>
      <c r="B1" s="47" t="str">
        <f>'Weapons Co. Input'!C6</f>
        <v>Weapons co.</v>
      </c>
      <c r="C1" s="27"/>
      <c r="D1" s="27"/>
    </row>
    <row r="2" spans="1:5" ht="56.25" customHeight="1">
      <c r="A2" s="26" t="s">
        <v>74</v>
      </c>
      <c r="B2" s="30" t="s">
        <v>75</v>
      </c>
      <c r="C2" s="31" t="s">
        <v>76</v>
      </c>
      <c r="D2" s="31" t="s">
        <v>77</v>
      </c>
      <c r="E2" s="31" t="s">
        <v>27</v>
      </c>
    </row>
    <row r="3" spans="1:5" ht="12.75">
      <c r="A3" t="s">
        <v>342</v>
      </c>
      <c r="B3" s="48">
        <f>ROUNDUP('Weapons Co. Input'!G10+'Weapons Co. Input'!G11+'Weapons Co. Input'!G14+'Weapons Co. Input'!G15+'Weapons Co. Input'!G16+'Weapons Co. Input'!G17+'Weapons Co. Input'!G19+'Weapons Co. Input'!G20+'Weapons Co. Input'!G23+'Weapons Co. Input'!G28+'Weapons Co. Input'!G37+'Weapons Co. Input'!G40+'Weapons Co. Input'!G41+'Weapons Co. Input'!G43+'Weapons Co. Input'!G45+'Weapons Co. Input'!G46+'Weapons Co. Input'!G47+'Weapons Co. Input'!G52+'Weapons Co. Input'!G53+'Weapons Co. Input'!G54+'Weapons Co. Input'!G69,0)</f>
        <v>0</v>
      </c>
      <c r="C3" s="48">
        <f>ROUNDUP(B3,0)</f>
        <v>0</v>
      </c>
      <c r="D3" s="136">
        <v>13.4</v>
      </c>
      <c r="E3">
        <f aca="true" t="shared" si="0" ref="E3:E20">C3*D3</f>
        <v>0</v>
      </c>
    </row>
    <row r="4" spans="1:6" ht="12.75">
      <c r="A4" t="s">
        <v>342</v>
      </c>
      <c r="B4" s="48">
        <f>ROUNDUP('Weapons Co. Input'!G70+'Weapons Co. Input'!G71+'Weapons Co. Input'!G79+'Weapons Co. Input'!G80+'Weapons Co. Input'!G81+'Weapons Co. Input'!G82+'Weapons Co. Input'!G83+'Weapons Co. Input'!G84+'Weapons Co. Input'!G103+'Weapons Co. Input'!G105+'Weapons Co. Input'!G107+'Weapons Co. Input'!G108+'Weapons Co. Input'!G109+'Weapons Co. Input'!G110+'Weapons Co. Input'!G111+'Weapons Co. Input'!G112+'Weapons Co. Input'!G118+'Weapons Co. Input'!G119+'Weapons Co. Input'!G121+'Weapons Co. Input'!G122+'Weapons Co. Input'!G132+'Weapons Co. Input'!G133+'Weapons Co. Input'!G135+'Weapons Co. Input'!G141,0)</f>
        <v>0</v>
      </c>
      <c r="C4" s="48">
        <f>ROUNDUP(B4,0)</f>
        <v>0</v>
      </c>
      <c r="D4" s="136">
        <v>13.4</v>
      </c>
      <c r="E4">
        <f t="shared" si="0"/>
        <v>0</v>
      </c>
      <c r="F4" t="s">
        <v>309</v>
      </c>
    </row>
    <row r="5" spans="1:5" ht="12.75">
      <c r="A5" t="s">
        <v>343</v>
      </c>
      <c r="B5" s="48">
        <f>C5</f>
        <v>0</v>
      </c>
      <c r="C5" s="48">
        <f>ROUNDUP('Weapons Co. Input'!G12+'Weapons Co. Input'!G49+'Weapons Co. Input'!G51+'Weapons Co. Input'!G72+'Weapons Co. Input'!G73+'Weapons Co. Input'!G75+'Weapons Co. Input'!G76+'Weapons Co. Input'!G77+'Weapons Co. Input'!G92+'Weapons Co. Input'!G98+'Weapons Co. Input'!G113+'Weapons Co. Input'!G129+'Weapons Co. Input'!G130+'Weapons Co. Input'!G131,0)</f>
        <v>0</v>
      </c>
      <c r="D5" s="136">
        <v>13.4</v>
      </c>
      <c r="E5">
        <f t="shared" si="0"/>
        <v>0</v>
      </c>
    </row>
    <row r="6" spans="1:5" ht="12.75">
      <c r="A6" t="s">
        <v>344</v>
      </c>
      <c r="B6" s="29">
        <f>ROUNDUP('Weapons Co. Input'!C93/10,0)</f>
        <v>0</v>
      </c>
      <c r="C6" s="48">
        <f>'Weapons Co. Input'!G93</f>
        <v>0</v>
      </c>
      <c r="D6" s="136">
        <v>13.4</v>
      </c>
      <c r="E6">
        <f t="shared" si="0"/>
        <v>0</v>
      </c>
    </row>
    <row r="7" spans="1:5" ht="12.75">
      <c r="A7" t="s">
        <v>379</v>
      </c>
      <c r="B7" s="29">
        <f>ROUNDUP('Weapons Co. Input'!C94/10,0)</f>
        <v>0</v>
      </c>
      <c r="C7" s="48">
        <f>'Weapons Co. Input'!G94</f>
        <v>0</v>
      </c>
      <c r="D7" s="136">
        <v>13.4</v>
      </c>
      <c r="E7">
        <f>C7*D7</f>
        <v>0</v>
      </c>
    </row>
    <row r="8" spans="1:5" ht="12.75">
      <c r="A8" t="s">
        <v>345</v>
      </c>
      <c r="B8" s="29">
        <f>ROUNDUP('Weapons Co. Input'!C38/10,0)</f>
        <v>0</v>
      </c>
      <c r="C8" s="48">
        <f>'Weapons Co. Input'!G38</f>
        <v>0</v>
      </c>
      <c r="D8" s="136">
        <v>13.4</v>
      </c>
      <c r="E8">
        <f t="shared" si="0"/>
        <v>0</v>
      </c>
    </row>
    <row r="9" spans="1:5" ht="12.75">
      <c r="A9" t="s">
        <v>346</v>
      </c>
      <c r="B9" s="29">
        <f>ROUNDUP('Weapons Co. Input'!C21/5,0)</f>
        <v>0</v>
      </c>
      <c r="C9" s="48">
        <f>'Weapons Co. Input'!G21</f>
        <v>0</v>
      </c>
      <c r="D9" s="136">
        <v>13.4</v>
      </c>
      <c r="E9">
        <f t="shared" si="0"/>
        <v>0</v>
      </c>
    </row>
    <row r="10" spans="1:5" ht="12.75">
      <c r="A10" t="s">
        <v>347</v>
      </c>
      <c r="B10" s="29">
        <f>ROUNDUP('Weapons Co. Input'!C55/9,0)</f>
        <v>0</v>
      </c>
      <c r="C10" s="48">
        <f>'Weapons Co. Input'!G55</f>
        <v>0</v>
      </c>
      <c r="D10" s="136">
        <v>13.4</v>
      </c>
      <c r="E10">
        <f t="shared" si="0"/>
        <v>0</v>
      </c>
    </row>
    <row r="11" spans="1:5" ht="12.75">
      <c r="A11" t="s">
        <v>348</v>
      </c>
      <c r="B11" s="29">
        <f>ROUNDUP('Weapons Co. Input'!C57/8,0)</f>
        <v>0</v>
      </c>
      <c r="C11" s="48">
        <f>'Weapons Co. Input'!G57</f>
        <v>0</v>
      </c>
      <c r="D11" s="136">
        <v>13.4</v>
      </c>
      <c r="E11">
        <f t="shared" si="0"/>
        <v>0</v>
      </c>
    </row>
    <row r="12" spans="1:5" ht="12.75">
      <c r="A12" t="s">
        <v>349</v>
      </c>
      <c r="B12" s="29">
        <f>ROUNDUP('Weapons Co. Input'!C61/4,0)</f>
        <v>0</v>
      </c>
      <c r="C12" s="48">
        <f>'Weapons Co. Input'!G61</f>
        <v>0</v>
      </c>
      <c r="D12" s="136">
        <v>13.4</v>
      </c>
      <c r="E12">
        <f t="shared" si="0"/>
        <v>0</v>
      </c>
    </row>
    <row r="13" spans="1:5" ht="12.75">
      <c r="A13" t="s">
        <v>350</v>
      </c>
      <c r="B13" s="29">
        <f>ROUNDUP('Weapons Co. Input'!C62/4,0)</f>
        <v>0</v>
      </c>
      <c r="C13" s="48">
        <f>'Weapons Co. Input'!G62</f>
        <v>0</v>
      </c>
      <c r="D13" s="136">
        <v>13.4</v>
      </c>
      <c r="E13">
        <f t="shared" si="0"/>
        <v>0</v>
      </c>
    </row>
    <row r="14" spans="1:5" ht="12.75">
      <c r="A14" t="s">
        <v>351</v>
      </c>
      <c r="B14" s="29">
        <f>ROUNDUP('Weapons Co. Input'!C59/9,0)</f>
        <v>0</v>
      </c>
      <c r="C14" s="48">
        <f>'Weapons Co. Input'!G59</f>
        <v>0</v>
      </c>
      <c r="D14" s="136">
        <v>13.4</v>
      </c>
      <c r="E14">
        <f t="shared" si="0"/>
        <v>0</v>
      </c>
    </row>
    <row r="15" spans="1:5" ht="12.75">
      <c r="A15" t="s">
        <v>352</v>
      </c>
      <c r="B15" s="29">
        <f>ROUNDUP('Weapons Co. Input'!C63/5,0)</f>
        <v>0</v>
      </c>
      <c r="C15" s="48">
        <f>'Weapons Co. Input'!G63</f>
        <v>0</v>
      </c>
      <c r="D15" s="136">
        <v>13.4</v>
      </c>
      <c r="E15">
        <f t="shared" si="0"/>
        <v>0</v>
      </c>
    </row>
    <row r="16" spans="1:5" ht="12.75">
      <c r="A16" t="s">
        <v>353</v>
      </c>
      <c r="B16" s="29">
        <f>ROUNDUP('Weapons Co. Input'!C95/10,0)</f>
        <v>0</v>
      </c>
      <c r="C16" s="48">
        <f>'Weapons Co. Input'!G95</f>
        <v>0</v>
      </c>
      <c r="D16" s="136">
        <v>13.4</v>
      </c>
      <c r="E16">
        <f t="shared" si="0"/>
        <v>0</v>
      </c>
    </row>
    <row r="17" spans="1:5" ht="12.75">
      <c r="A17" t="s">
        <v>66</v>
      </c>
      <c r="B17" s="29">
        <f>ROUNDUP('Weapons Co. Input'!C96/8,0)</f>
        <v>0</v>
      </c>
      <c r="C17" s="48">
        <f>'Weapons Co. Input'!G96</f>
        <v>0</v>
      </c>
      <c r="D17" s="136">
        <v>21</v>
      </c>
      <c r="E17">
        <f t="shared" si="0"/>
        <v>0</v>
      </c>
    </row>
    <row r="18" spans="1:5" ht="12.75">
      <c r="A18" t="s">
        <v>354</v>
      </c>
      <c r="B18" s="29">
        <f>ROUNDUP('Weapons Co. Input'!C100/10,0)</f>
        <v>0</v>
      </c>
      <c r="C18" s="48">
        <f>'Weapons Co. Input'!G100</f>
        <v>0</v>
      </c>
      <c r="D18" s="136">
        <v>13.4</v>
      </c>
      <c r="E18">
        <f t="shared" si="0"/>
        <v>0</v>
      </c>
    </row>
    <row r="19" spans="1:5" ht="12.75">
      <c r="A19" t="s">
        <v>355</v>
      </c>
      <c r="B19" s="29">
        <f>ROUNDUP('Weapons Co. Input'!C101/10,0)</f>
        <v>0</v>
      </c>
      <c r="C19" s="48">
        <f>'Weapons Co. Input'!G101</f>
        <v>0</v>
      </c>
      <c r="D19" s="136">
        <v>13.4</v>
      </c>
      <c r="E19">
        <f t="shared" si="0"/>
        <v>0</v>
      </c>
    </row>
    <row r="20" spans="1:5" ht="12.75">
      <c r="A20" t="s">
        <v>354</v>
      </c>
      <c r="B20" s="29">
        <f>ROUNDUP('Weapons Co. Input'!C102/10,0)</f>
        <v>0</v>
      </c>
      <c r="C20" s="48">
        <f>'Weapons Co. Input'!G102</f>
        <v>0</v>
      </c>
      <c r="D20" s="136">
        <v>13.4</v>
      </c>
      <c r="E20">
        <f t="shared" si="0"/>
        <v>0</v>
      </c>
    </row>
    <row r="21" ht="12.75">
      <c r="D21" s="136"/>
    </row>
    <row r="22" spans="1:5" ht="12.75">
      <c r="A22" s="26" t="s">
        <v>82</v>
      </c>
      <c r="B22" s="27">
        <f>SUM(B3:B21)</f>
        <v>0</v>
      </c>
      <c r="C22" s="82">
        <f>SUM(C3:C21)</f>
        <v>0</v>
      </c>
      <c r="D22" s="135"/>
      <c r="E22" s="121">
        <f>SUM(E3:E18)</f>
        <v>0</v>
      </c>
    </row>
    <row r="23" ht="12.75">
      <c r="D23" s="136"/>
    </row>
    <row r="24" spans="1:4" ht="12.75">
      <c r="A24" s="32" t="s">
        <v>67</v>
      </c>
      <c r="B24" s="27"/>
      <c r="D24" s="136"/>
    </row>
    <row r="25" spans="1:5" ht="12.75">
      <c r="A25" t="s">
        <v>68</v>
      </c>
      <c r="B25" s="48">
        <f>ROUNDUP('Weapons Co. Input'!G39,0)</f>
        <v>0</v>
      </c>
      <c r="D25" s="136">
        <v>18</v>
      </c>
      <c r="E25">
        <f aca="true" t="shared" si="1" ref="E25:E43">B25*D25</f>
        <v>0</v>
      </c>
    </row>
    <row r="26" spans="1:5" ht="12.75">
      <c r="A26" t="s">
        <v>69</v>
      </c>
      <c r="B26" s="48">
        <f>ROUNDUP('Weapons Co. Input'!G67,0)</f>
        <v>0</v>
      </c>
      <c r="D26" s="136">
        <v>22</v>
      </c>
      <c r="E26">
        <f t="shared" si="1"/>
        <v>0</v>
      </c>
    </row>
    <row r="27" spans="1:5" ht="12.75">
      <c r="A27" t="s">
        <v>389</v>
      </c>
      <c r="B27" s="48">
        <f>ROUNDUP('Weapons Co. Input'!G26,0)</f>
        <v>0</v>
      </c>
      <c r="D27" s="136">
        <v>9.5</v>
      </c>
      <c r="E27">
        <f t="shared" si="1"/>
        <v>0</v>
      </c>
    </row>
    <row r="28" spans="1:5" ht="12.75">
      <c r="A28" t="s">
        <v>402</v>
      </c>
      <c r="B28" s="48">
        <f>ROUNDUP('Weapons Co. Input'!G65,0)</f>
        <v>0</v>
      </c>
      <c r="D28" s="136">
        <v>9.5</v>
      </c>
      <c r="E28">
        <f t="shared" si="1"/>
        <v>0</v>
      </c>
    </row>
    <row r="29" spans="1:5" ht="12.75">
      <c r="A29" t="s">
        <v>400</v>
      </c>
      <c r="B29" s="48">
        <f>ROUNDUP('Weapons Co. Input'!G120,0)</f>
        <v>0</v>
      </c>
      <c r="D29" s="136">
        <v>13.4</v>
      </c>
      <c r="E29">
        <f t="shared" si="1"/>
        <v>0</v>
      </c>
    </row>
    <row r="30" spans="1:5" ht="12.75">
      <c r="A30" t="s">
        <v>401</v>
      </c>
      <c r="B30" s="48">
        <f>ROUNDUP('Weapons Co. Input'!G68,0)</f>
        <v>0</v>
      </c>
      <c r="D30" s="136">
        <v>12.5</v>
      </c>
      <c r="E30">
        <f t="shared" si="1"/>
        <v>0</v>
      </c>
    </row>
    <row r="31" spans="1:5" ht="12.75">
      <c r="A31" t="s">
        <v>403</v>
      </c>
      <c r="B31" s="48">
        <f>ROUNDUP('Weapons Co. Input'!G66,0)</f>
        <v>0</v>
      </c>
      <c r="D31" s="136">
        <v>12.5</v>
      </c>
      <c r="E31">
        <f t="shared" si="1"/>
        <v>0</v>
      </c>
    </row>
    <row r="32" spans="1:5" ht="12.75">
      <c r="A32" t="s">
        <v>65</v>
      </c>
      <c r="B32" s="48">
        <f>ROUNDUP('Weapons Co. Input'!G42,0)</f>
        <v>0</v>
      </c>
      <c r="D32" s="136">
        <v>16.6</v>
      </c>
      <c r="E32">
        <f t="shared" si="1"/>
        <v>0</v>
      </c>
    </row>
    <row r="33" spans="1:5" ht="12.75">
      <c r="A33" t="s">
        <v>70</v>
      </c>
      <c r="B33" s="48">
        <f>ROUNDUP('Weapons Co. Input'!G78,0)</f>
        <v>0</v>
      </c>
      <c r="D33" s="136">
        <v>33</v>
      </c>
      <c r="E33">
        <f t="shared" si="1"/>
        <v>0</v>
      </c>
    </row>
    <row r="34" spans="1:5" ht="12.75">
      <c r="A34" t="s">
        <v>71</v>
      </c>
      <c r="B34" s="48">
        <f>ROUNDUP('Weapons Co. Input'!G97,0)</f>
        <v>0</v>
      </c>
      <c r="D34" s="136">
        <v>24.9</v>
      </c>
      <c r="E34">
        <f t="shared" si="1"/>
        <v>0</v>
      </c>
    </row>
    <row r="35" spans="1:5" ht="12.75">
      <c r="A35" t="s">
        <v>337</v>
      </c>
      <c r="B35" s="48">
        <f>ROUNDUP('Weapons Co. Input'!G22,0)</f>
        <v>0</v>
      </c>
      <c r="D35" s="136">
        <v>17.3</v>
      </c>
      <c r="E35">
        <f t="shared" si="1"/>
        <v>0</v>
      </c>
    </row>
    <row r="36" spans="1:5" ht="12.75">
      <c r="A36" t="s">
        <v>331</v>
      </c>
      <c r="B36" s="48">
        <f>ROUNDUP('Weapons Co. Input'!G50,0)</f>
        <v>0</v>
      </c>
      <c r="D36" s="136">
        <v>18</v>
      </c>
      <c r="E36">
        <f t="shared" si="1"/>
        <v>0</v>
      </c>
    </row>
    <row r="37" spans="1:5" ht="12.75">
      <c r="A37" t="s">
        <v>335</v>
      </c>
      <c r="B37" s="48">
        <f>ROUNDUP('Weapons Co. Input'!G29,0)</f>
        <v>0</v>
      </c>
      <c r="D37" s="136">
        <v>20.1</v>
      </c>
      <c r="E37">
        <f t="shared" si="1"/>
        <v>0</v>
      </c>
    </row>
    <row r="38" spans="1:5" ht="12.75">
      <c r="A38" t="s">
        <v>72</v>
      </c>
      <c r="B38" s="48">
        <f>ROUNDUP('Weapons Co. Input'!G134,0)</f>
        <v>0</v>
      </c>
      <c r="C38" t="s">
        <v>309</v>
      </c>
      <c r="D38" s="136">
        <v>15.9</v>
      </c>
      <c r="E38">
        <f t="shared" si="1"/>
        <v>0</v>
      </c>
    </row>
    <row r="39" spans="1:5" ht="12.75">
      <c r="A39" t="s">
        <v>73</v>
      </c>
      <c r="B39" s="48">
        <f>ROUNDUP('Weapons Co. Input'!G139,0)</f>
        <v>0</v>
      </c>
      <c r="D39" s="136">
        <v>20</v>
      </c>
      <c r="E39">
        <f t="shared" si="1"/>
        <v>0</v>
      </c>
    </row>
    <row r="40" spans="1:5" ht="12.75">
      <c r="A40" t="s">
        <v>364</v>
      </c>
      <c r="B40" s="48">
        <f>ROUNDUP('Weapons Co. Input'!G74,0)</f>
        <v>0</v>
      </c>
      <c r="C40" s="29"/>
      <c r="D40" s="136">
        <v>7.4</v>
      </c>
      <c r="E40">
        <f t="shared" si="1"/>
        <v>0</v>
      </c>
    </row>
    <row r="41" spans="1:5" ht="12.75">
      <c r="A41" t="s">
        <v>384</v>
      </c>
      <c r="B41" s="48">
        <f>ROUNDUP('Weapons Co. Input'!G87,0)</f>
        <v>0</v>
      </c>
      <c r="C41" s="29"/>
      <c r="D41" s="136">
        <v>5.7</v>
      </c>
      <c r="E41">
        <f t="shared" si="1"/>
        <v>0</v>
      </c>
    </row>
    <row r="42" spans="1:5" ht="12.75">
      <c r="A42" t="s">
        <v>386</v>
      </c>
      <c r="B42" s="48">
        <f>ROUNDUP('Weapons Co. Input'!G91,0)</f>
        <v>0</v>
      </c>
      <c r="C42" s="29"/>
      <c r="D42" s="136">
        <v>22.5</v>
      </c>
      <c r="E42">
        <f t="shared" si="1"/>
        <v>0</v>
      </c>
    </row>
    <row r="43" spans="1:5" ht="12.75">
      <c r="A43" t="s">
        <v>388</v>
      </c>
      <c r="B43" s="48">
        <f>ROUNDUP('Weapons Co. Input'!G142,0)</f>
        <v>0</v>
      </c>
      <c r="C43" s="29"/>
      <c r="D43" s="136">
        <v>11</v>
      </c>
      <c r="E43">
        <f t="shared" si="1"/>
        <v>0</v>
      </c>
    </row>
    <row r="44" spans="2:4" ht="12.75">
      <c r="B44" s="29"/>
      <c r="D44" s="136"/>
    </row>
    <row r="45" spans="1:5" ht="12.75">
      <c r="A45" s="26" t="s">
        <v>82</v>
      </c>
      <c r="B45" s="27">
        <f>SUM(B25:B44)</f>
        <v>0</v>
      </c>
      <c r="C45" s="26"/>
      <c r="D45" s="135"/>
      <c r="E45" s="121">
        <f>SUM(E25:E43)</f>
        <v>0</v>
      </c>
    </row>
    <row r="48" spans="1:4" ht="12.75">
      <c r="A48" s="26" t="s">
        <v>84</v>
      </c>
      <c r="B48" s="29"/>
      <c r="D48" s="136"/>
    </row>
    <row r="49" spans="1:5" ht="25.5">
      <c r="A49" s="30" t="s">
        <v>79</v>
      </c>
      <c r="B49" s="29" t="s">
        <v>81</v>
      </c>
      <c r="D49" s="136"/>
      <c r="E49">
        <v>90</v>
      </c>
    </row>
    <row r="50" spans="1:5" ht="12.75">
      <c r="A50" s="30" t="s">
        <v>341</v>
      </c>
      <c r="B50" s="29" t="s">
        <v>81</v>
      </c>
      <c r="D50" s="136"/>
      <c r="E50">
        <v>13.4</v>
      </c>
    </row>
    <row r="51" spans="1:5" ht="25.5">
      <c r="A51" s="30" t="s">
        <v>340</v>
      </c>
      <c r="B51" s="29" t="s">
        <v>81</v>
      </c>
      <c r="D51" s="136"/>
      <c r="E51">
        <v>14.3</v>
      </c>
    </row>
    <row r="52" spans="1:5" ht="12.75">
      <c r="A52" s="30" t="s">
        <v>339</v>
      </c>
      <c r="B52" s="29" t="s">
        <v>81</v>
      </c>
      <c r="D52" s="136"/>
      <c r="E52">
        <v>6</v>
      </c>
    </row>
    <row r="53" spans="1:5" ht="12.75">
      <c r="A53" s="30" t="s">
        <v>338</v>
      </c>
      <c r="B53" s="29" t="s">
        <v>81</v>
      </c>
      <c r="D53" s="136"/>
      <c r="E53">
        <v>10.5</v>
      </c>
    </row>
    <row r="54" spans="1:5" ht="25.5">
      <c r="A54" s="30" t="s">
        <v>80</v>
      </c>
      <c r="B54" s="67"/>
      <c r="D54" s="136">
        <v>105</v>
      </c>
      <c r="E54">
        <f>B54*D54</f>
        <v>0</v>
      </c>
    </row>
    <row r="55" spans="1:5" ht="12.75">
      <c r="A55" s="30" t="s">
        <v>382</v>
      </c>
      <c r="B55" s="67"/>
      <c r="D55" s="136">
        <v>14.3</v>
      </c>
      <c r="E55">
        <f>B55*D55</f>
        <v>0</v>
      </c>
    </row>
    <row r="56" spans="1:5" ht="12.75">
      <c r="A56" s="65"/>
      <c r="B56" s="66"/>
      <c r="C56" s="65"/>
      <c r="D56" s="137"/>
      <c r="E56" s="65"/>
    </row>
    <row r="57" spans="1:5" ht="12.75">
      <c r="A57" s="26" t="s">
        <v>83</v>
      </c>
      <c r="B57" s="26"/>
      <c r="C57" s="26"/>
      <c r="D57" s="135"/>
      <c r="E57" s="35">
        <f>ROUNDUP(SUM(E49:E56,E45,E22),0)</f>
        <v>135</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5:X332"/>
  <sheetViews>
    <sheetView showZeros="0" view="pageBreakPreview" zoomScale="50" zoomScaleNormal="50" zoomScaleSheetLayoutView="50" zoomScalePageLayoutView="0" workbookViewId="0" topLeftCell="A2">
      <selection activeCell="C9" sqref="C9"/>
    </sheetView>
  </sheetViews>
  <sheetFormatPr defaultColWidth="12.57421875" defaultRowHeight="12.75"/>
  <cols>
    <col min="1" max="1" width="12.140625" style="2" customWidth="1"/>
    <col min="2" max="2" width="42.7109375" style="15" customWidth="1"/>
    <col min="3" max="3" width="25.28125" style="106" customWidth="1"/>
    <col min="4" max="4" width="5.28125" style="2" customWidth="1"/>
    <col min="5" max="5" width="15.00390625" style="2" customWidth="1"/>
    <col min="6" max="6" width="5.140625" style="2" customWidth="1"/>
    <col min="7" max="7" width="16.7109375" style="2" customWidth="1"/>
    <col min="8" max="8" width="12.28125" style="2" hidden="1" customWidth="1"/>
    <col min="9" max="9" width="15.00390625" style="7" hidden="1" customWidth="1"/>
    <col min="10" max="10" width="10.57421875" style="2" hidden="1" customWidth="1"/>
    <col min="11" max="11" width="13.28125" style="7" hidden="1" customWidth="1"/>
    <col min="12" max="14" width="12.57421875" style="7" hidden="1" customWidth="1"/>
    <col min="15" max="15" width="12.57421875" style="7" customWidth="1"/>
    <col min="16" max="16" width="18.57421875" style="7" customWidth="1"/>
    <col min="17" max="17" width="5.28125" style="7" customWidth="1"/>
    <col min="18" max="18" width="14.28125" style="7" customWidth="1"/>
    <col min="19" max="19" width="2.421875" style="2" customWidth="1"/>
    <col min="20" max="20" width="31.7109375" style="7" customWidth="1"/>
    <col min="21" max="21" width="2.7109375" style="2" customWidth="1"/>
    <col min="22" max="22" width="14.140625" style="7" customWidth="1"/>
    <col min="23" max="23" width="1.421875" style="2" customWidth="1"/>
    <col min="24" max="24" width="22.140625" style="1" customWidth="1"/>
    <col min="25" max="16384" width="12.57421875" style="2" customWidth="1"/>
  </cols>
  <sheetData>
    <row r="1" ht="106.5" customHeight="1"/>
    <row r="2" ht="106.5" customHeight="1"/>
    <row r="3" ht="106.5" customHeight="1"/>
    <row r="4" ht="106.5" customHeight="1"/>
    <row r="5" spans="1:24" ht="144" customHeight="1">
      <c r="A5" s="165" t="s">
        <v>37</v>
      </c>
      <c r="B5" s="165"/>
      <c r="C5" s="147" t="s">
        <v>98</v>
      </c>
      <c r="D5" s="28"/>
      <c r="E5" s="28"/>
      <c r="F5" s="28"/>
      <c r="G5" s="28"/>
      <c r="H5" s="28"/>
      <c r="I5" s="28"/>
      <c r="J5" s="28"/>
      <c r="K5" s="28"/>
      <c r="L5" s="28"/>
      <c r="M5" s="28"/>
      <c r="N5" s="28"/>
      <c r="O5" s="28"/>
      <c r="P5" s="28"/>
      <c r="Q5" s="28"/>
      <c r="R5" s="28"/>
      <c r="S5" s="28"/>
      <c r="T5" s="28"/>
      <c r="U5" s="28"/>
      <c r="V5" s="28"/>
      <c r="W5" s="28"/>
      <c r="X5" s="28"/>
    </row>
    <row r="6" spans="1:24" ht="70.5" customHeight="1" thickBot="1">
      <c r="A6" s="68" t="s">
        <v>78</v>
      </c>
      <c r="C6" s="57" t="s">
        <v>107</v>
      </c>
      <c r="D6" s="28"/>
      <c r="E6" s="28"/>
      <c r="F6" s="28"/>
      <c r="G6" s="28"/>
      <c r="H6" s="28"/>
      <c r="I6" s="28"/>
      <c r="J6" s="28"/>
      <c r="K6" s="28"/>
      <c r="L6" s="28"/>
      <c r="M6" s="28"/>
      <c r="N6" s="28"/>
      <c r="O6" s="28"/>
      <c r="P6" s="28"/>
      <c r="Q6" s="28"/>
      <c r="R6" s="28"/>
      <c r="S6" s="28"/>
      <c r="T6" s="28"/>
      <c r="U6" s="28"/>
      <c r="V6" s="28"/>
      <c r="X6" s="2"/>
    </row>
    <row r="7" spans="1:24" ht="34.5" customHeight="1" thickBot="1">
      <c r="A7" s="68" t="s">
        <v>99</v>
      </c>
      <c r="C7" s="76">
        <v>0</v>
      </c>
      <c r="D7" s="28"/>
      <c r="E7" s="28"/>
      <c r="F7" s="28"/>
      <c r="G7" s="28"/>
      <c r="H7" s="28"/>
      <c r="I7" s="28"/>
      <c r="J7" s="28"/>
      <c r="K7" s="28"/>
      <c r="L7" s="28"/>
      <c r="M7" s="28"/>
      <c r="N7" s="28"/>
      <c r="O7" s="28"/>
      <c r="P7" s="28"/>
      <c r="Q7" s="28"/>
      <c r="R7" s="28"/>
      <c r="S7" s="28"/>
      <c r="T7" s="28"/>
      <c r="U7" s="28"/>
      <c r="V7" s="28"/>
      <c r="X7" s="2"/>
    </row>
    <row r="8" spans="1:24" ht="150" customHeight="1" thickBot="1">
      <c r="A8" s="17" t="s">
        <v>0</v>
      </c>
      <c r="B8" s="18" t="s">
        <v>1</v>
      </c>
      <c r="C8" s="104" t="s">
        <v>34</v>
      </c>
      <c r="D8" s="20" t="s">
        <v>31</v>
      </c>
      <c r="E8" s="19" t="s">
        <v>63</v>
      </c>
      <c r="F8" s="16" t="s">
        <v>32</v>
      </c>
      <c r="G8" s="59" t="s">
        <v>62</v>
      </c>
      <c r="H8" s="60" t="s">
        <v>2</v>
      </c>
      <c r="I8" s="61" t="s">
        <v>3</v>
      </c>
      <c r="J8" s="61" t="s">
        <v>4</v>
      </c>
      <c r="K8" s="60" t="s">
        <v>2</v>
      </c>
      <c r="L8" s="61" t="s">
        <v>3</v>
      </c>
      <c r="M8" s="61" t="s">
        <v>4</v>
      </c>
      <c r="N8" s="60" t="s">
        <v>55</v>
      </c>
      <c r="O8" s="62" t="s">
        <v>30</v>
      </c>
      <c r="P8" s="63" t="s">
        <v>88</v>
      </c>
      <c r="Q8" s="64" t="s">
        <v>32</v>
      </c>
      <c r="R8" s="63" t="s">
        <v>33</v>
      </c>
      <c r="S8" s="16"/>
      <c r="T8" s="19" t="s">
        <v>29</v>
      </c>
      <c r="U8" s="36"/>
      <c r="V8" s="36"/>
      <c r="X8" s="2"/>
    </row>
    <row r="9" spans="1:20" s="83" customFormat="1" ht="60.75" customHeight="1" thickBot="1" thickTop="1">
      <c r="A9" s="85" t="s">
        <v>56</v>
      </c>
      <c r="B9" s="86" t="s">
        <v>242</v>
      </c>
      <c r="C9" s="58"/>
      <c r="D9" s="85"/>
      <c r="E9" s="87" t="s">
        <v>87</v>
      </c>
      <c r="F9" s="85"/>
      <c r="G9" s="126" t="s">
        <v>85</v>
      </c>
      <c r="H9" s="88"/>
      <c r="I9" s="88"/>
      <c r="J9" s="88" t="s">
        <v>309</v>
      </c>
      <c r="K9" s="88"/>
      <c r="L9" s="88"/>
      <c r="M9" s="88"/>
      <c r="N9" s="88">
        <f>L9+30</f>
        <v>30</v>
      </c>
      <c r="O9" s="85"/>
      <c r="P9" s="89" t="s">
        <v>85</v>
      </c>
      <c r="Q9" s="85"/>
      <c r="R9" s="89" t="s">
        <v>85</v>
      </c>
      <c r="S9" s="85"/>
      <c r="T9" s="90" t="s">
        <v>57</v>
      </c>
    </row>
    <row r="10" spans="1:22" s="83" customFormat="1" ht="60.75" customHeight="1" thickBot="1">
      <c r="A10" s="85" t="s">
        <v>380</v>
      </c>
      <c r="B10" s="86" t="s">
        <v>381</v>
      </c>
      <c r="C10" s="58"/>
      <c r="D10" s="85"/>
      <c r="E10" s="87">
        <v>50</v>
      </c>
      <c r="F10" s="85"/>
      <c r="G10" s="126"/>
      <c r="H10" s="88">
        <v>6</v>
      </c>
      <c r="I10" s="88">
        <v>6</v>
      </c>
      <c r="J10" s="88"/>
      <c r="K10" s="88">
        <v>42</v>
      </c>
      <c r="L10" s="88">
        <v>16</v>
      </c>
      <c r="M10" s="88">
        <v>90</v>
      </c>
      <c r="N10" s="88">
        <f>L10+30</f>
        <v>46</v>
      </c>
      <c r="O10" s="85"/>
      <c r="P10" s="89">
        <f>K10*N10/144</f>
        <v>13.416666666666666</v>
      </c>
      <c r="Q10" s="85"/>
      <c r="R10" s="89">
        <f>G10*P10</f>
        <v>0</v>
      </c>
      <c r="S10" s="85"/>
      <c r="T10" s="90" t="s">
        <v>396</v>
      </c>
      <c r="U10" s="84"/>
      <c r="V10" s="84"/>
    </row>
    <row r="11" spans="1:22" s="92" customFormat="1" ht="60.75" customHeight="1" thickBot="1">
      <c r="A11" s="85" t="s">
        <v>256</v>
      </c>
      <c r="B11" s="86" t="s">
        <v>257</v>
      </c>
      <c r="C11" s="58"/>
      <c r="D11" s="85"/>
      <c r="E11" s="87">
        <v>90</v>
      </c>
      <c r="F11" s="85"/>
      <c r="G11" s="122">
        <f>C11/E11</f>
        <v>0</v>
      </c>
      <c r="H11" s="88">
        <v>10</v>
      </c>
      <c r="I11" s="88">
        <v>6</v>
      </c>
      <c r="J11" s="88">
        <v>3</v>
      </c>
      <c r="K11" s="88">
        <v>42</v>
      </c>
      <c r="L11" s="88">
        <v>16</v>
      </c>
      <c r="M11" s="88">
        <v>90</v>
      </c>
      <c r="N11" s="88">
        <f aca="true" t="shared" si="0" ref="N11:N74">L11+30</f>
        <v>46</v>
      </c>
      <c r="O11" s="85"/>
      <c r="P11" s="89">
        <f>K11*N11/144</f>
        <v>13.416666666666666</v>
      </c>
      <c r="Q11" s="85"/>
      <c r="R11" s="89">
        <f>G11*P11</f>
        <v>0</v>
      </c>
      <c r="S11" s="85"/>
      <c r="T11" s="90" t="s">
        <v>396</v>
      </c>
      <c r="U11" s="94"/>
      <c r="V11" s="94"/>
    </row>
    <row r="12" spans="1:24" ht="83.25" customHeight="1" thickBot="1">
      <c r="A12" s="85" t="s">
        <v>237</v>
      </c>
      <c r="B12" s="86" t="s">
        <v>393</v>
      </c>
      <c r="C12" s="58"/>
      <c r="D12" s="85"/>
      <c r="E12" s="87">
        <v>16</v>
      </c>
      <c r="F12" s="85"/>
      <c r="G12" s="122">
        <f>C12/E12</f>
        <v>0</v>
      </c>
      <c r="H12" s="88">
        <v>17</v>
      </c>
      <c r="I12" s="88">
        <v>13</v>
      </c>
      <c r="J12" s="88">
        <v>4</v>
      </c>
      <c r="K12" s="88">
        <v>42</v>
      </c>
      <c r="L12" s="88">
        <v>16</v>
      </c>
      <c r="M12" s="88">
        <v>45</v>
      </c>
      <c r="N12" s="88">
        <f t="shared" si="0"/>
        <v>46</v>
      </c>
      <c r="O12" s="85"/>
      <c r="P12" s="89">
        <f>K12*N12/144</f>
        <v>13.416666666666666</v>
      </c>
      <c r="Q12" s="85"/>
      <c r="R12" s="89">
        <f>G12*P12</f>
        <v>0</v>
      </c>
      <c r="S12" s="85"/>
      <c r="T12" s="90" t="s">
        <v>396</v>
      </c>
      <c r="V12" s="2"/>
      <c r="X12" s="2"/>
    </row>
    <row r="13" spans="1:24" ht="83.25" customHeight="1" thickBot="1">
      <c r="A13" s="24" t="s">
        <v>115</v>
      </c>
      <c r="B13" s="23" t="s">
        <v>12</v>
      </c>
      <c r="C13" s="58"/>
      <c r="D13" s="24"/>
      <c r="E13" s="42" t="s">
        <v>86</v>
      </c>
      <c r="F13" s="24"/>
      <c r="G13" s="127" t="s">
        <v>85</v>
      </c>
      <c r="H13" s="88"/>
      <c r="I13" s="88"/>
      <c r="J13" s="88"/>
      <c r="K13" s="25"/>
      <c r="L13" s="25"/>
      <c r="M13" s="25"/>
      <c r="N13" s="25">
        <f t="shared" si="0"/>
        <v>30</v>
      </c>
      <c r="O13" s="24"/>
      <c r="P13" s="43" t="s">
        <v>85</v>
      </c>
      <c r="Q13" s="24"/>
      <c r="R13" s="43" t="s">
        <v>85</v>
      </c>
      <c r="S13" s="24"/>
      <c r="T13" s="12" t="s">
        <v>36</v>
      </c>
      <c r="V13" s="2"/>
      <c r="X13" s="2"/>
    </row>
    <row r="14" spans="1:24" ht="83.25" customHeight="1" thickBot="1">
      <c r="A14" s="85" t="s">
        <v>261</v>
      </c>
      <c r="B14" s="86" t="s">
        <v>262</v>
      </c>
      <c r="C14" s="58"/>
      <c r="D14" s="85"/>
      <c r="E14" s="87">
        <v>112</v>
      </c>
      <c r="F14" s="85"/>
      <c r="G14" s="122">
        <f>C14/E14</f>
        <v>0</v>
      </c>
      <c r="H14" s="88">
        <v>10</v>
      </c>
      <c r="I14" s="88">
        <v>4</v>
      </c>
      <c r="J14" s="88">
        <v>4</v>
      </c>
      <c r="K14" s="88">
        <v>42</v>
      </c>
      <c r="L14" s="88">
        <v>16</v>
      </c>
      <c r="M14" s="88">
        <v>90</v>
      </c>
      <c r="N14" s="88">
        <f>L14+30</f>
        <v>46</v>
      </c>
      <c r="O14" s="85"/>
      <c r="P14" s="89">
        <f>K14*N14/144</f>
        <v>13.416666666666666</v>
      </c>
      <c r="Q14" s="85"/>
      <c r="R14" s="89">
        <f>G14*P14</f>
        <v>0</v>
      </c>
      <c r="S14" s="85"/>
      <c r="T14" s="90" t="s">
        <v>396</v>
      </c>
      <c r="V14" s="2"/>
      <c r="X14" s="2"/>
    </row>
    <row r="15" spans="1:20" s="91" customFormat="1" ht="83.25" customHeight="1" thickBot="1">
      <c r="A15" s="149" t="s">
        <v>263</v>
      </c>
      <c r="B15" s="86" t="s">
        <v>315</v>
      </c>
      <c r="C15" s="58"/>
      <c r="D15" s="85"/>
      <c r="E15" s="87"/>
      <c r="F15" s="85"/>
      <c r="G15" s="122"/>
      <c r="H15" s="88"/>
      <c r="I15" s="88"/>
      <c r="J15" s="88"/>
      <c r="K15" s="88">
        <v>42</v>
      </c>
      <c r="L15" s="88">
        <v>16</v>
      </c>
      <c r="M15" s="88">
        <v>90</v>
      </c>
      <c r="N15" s="88"/>
      <c r="O15" s="85"/>
      <c r="P15" s="89"/>
      <c r="Q15" s="85"/>
      <c r="R15" s="89"/>
      <c r="S15" s="85"/>
      <c r="T15" s="90" t="s">
        <v>394</v>
      </c>
    </row>
    <row r="16" spans="1:20" s="91" customFormat="1" ht="83.25" customHeight="1" thickBot="1">
      <c r="A16" s="149" t="s">
        <v>117</v>
      </c>
      <c r="B16" s="86" t="s">
        <v>314</v>
      </c>
      <c r="C16" s="58"/>
      <c r="D16" s="85"/>
      <c r="E16" s="87"/>
      <c r="F16" s="85"/>
      <c r="G16" s="126"/>
      <c r="H16" s="88"/>
      <c r="I16" s="88"/>
      <c r="J16" s="88"/>
      <c r="K16" s="88">
        <v>42</v>
      </c>
      <c r="L16" s="88">
        <v>16</v>
      </c>
      <c r="M16" s="88">
        <v>90</v>
      </c>
      <c r="N16" s="88"/>
      <c r="O16" s="85"/>
      <c r="P16" s="89"/>
      <c r="Q16" s="85"/>
      <c r="R16" s="89"/>
      <c r="S16" s="85"/>
      <c r="T16" s="90" t="s">
        <v>394</v>
      </c>
    </row>
    <row r="17" spans="1:20" s="91" customFormat="1" ht="83.25" customHeight="1" thickBot="1">
      <c r="A17" s="85" t="s">
        <v>118</v>
      </c>
      <c r="B17" s="86" t="s">
        <v>269</v>
      </c>
      <c r="C17" s="58"/>
      <c r="D17" s="85"/>
      <c r="E17" s="87">
        <v>90</v>
      </c>
      <c r="F17" s="85"/>
      <c r="G17" s="122">
        <f>C17/E17</f>
        <v>0</v>
      </c>
      <c r="H17" s="88">
        <v>13</v>
      </c>
      <c r="I17" s="88">
        <v>3</v>
      </c>
      <c r="J17" s="88">
        <v>6</v>
      </c>
      <c r="K17" s="88">
        <v>42</v>
      </c>
      <c r="L17" s="88">
        <v>16</v>
      </c>
      <c r="M17" s="88">
        <v>90</v>
      </c>
      <c r="N17" s="88">
        <f>L17+30</f>
        <v>46</v>
      </c>
      <c r="O17" s="85"/>
      <c r="P17" s="89">
        <f>K17*N17/144</f>
        <v>13.416666666666666</v>
      </c>
      <c r="Q17" s="85"/>
      <c r="R17" s="89">
        <f>G17*P17</f>
        <v>0</v>
      </c>
      <c r="S17" s="85"/>
      <c r="T17" s="90" t="s">
        <v>396</v>
      </c>
    </row>
    <row r="18" spans="1:20" s="91" customFormat="1" ht="83.25" customHeight="1" thickBot="1">
      <c r="A18" s="85" t="s">
        <v>271</v>
      </c>
      <c r="B18" s="86" t="s">
        <v>287</v>
      </c>
      <c r="C18" s="58"/>
      <c r="D18" s="85"/>
      <c r="E18" s="87" t="s">
        <v>86</v>
      </c>
      <c r="F18" s="85"/>
      <c r="G18" s="122"/>
      <c r="H18" s="88">
        <v>5</v>
      </c>
      <c r="I18" s="88">
        <v>4</v>
      </c>
      <c r="J18" s="88">
        <v>8</v>
      </c>
      <c r="K18" s="88">
        <v>42</v>
      </c>
      <c r="L18" s="88">
        <v>16</v>
      </c>
      <c r="M18" s="88"/>
      <c r="N18" s="88"/>
      <c r="O18" s="85"/>
      <c r="P18" s="89"/>
      <c r="Q18" s="85"/>
      <c r="R18" s="89"/>
      <c r="S18" s="85"/>
      <c r="T18" s="90" t="s">
        <v>329</v>
      </c>
    </row>
    <row r="19" spans="1:20" s="91" customFormat="1" ht="83.25" customHeight="1" thickBot="1">
      <c r="A19" s="113" t="s">
        <v>119</v>
      </c>
      <c r="B19" s="114" t="s">
        <v>125</v>
      </c>
      <c r="C19" s="58"/>
      <c r="D19" s="85"/>
      <c r="E19" s="87"/>
      <c r="F19" s="85"/>
      <c r="G19" s="126"/>
      <c r="H19" s="88"/>
      <c r="I19" s="88"/>
      <c r="J19" s="88"/>
      <c r="K19" s="88">
        <v>42</v>
      </c>
      <c r="L19" s="88">
        <v>16</v>
      </c>
      <c r="M19" s="88">
        <v>90</v>
      </c>
      <c r="N19" s="88"/>
      <c r="O19" s="85"/>
      <c r="P19" s="89"/>
      <c r="Q19" s="85"/>
      <c r="R19" s="89"/>
      <c r="S19" s="85"/>
      <c r="T19" s="90" t="s">
        <v>394</v>
      </c>
    </row>
    <row r="20" spans="1:24" ht="83.25" customHeight="1" thickBot="1">
      <c r="A20" s="85" t="s">
        <v>120</v>
      </c>
      <c r="B20" s="86" t="s">
        <v>290</v>
      </c>
      <c r="C20" s="58"/>
      <c r="D20" s="85"/>
      <c r="E20" s="87">
        <v>72</v>
      </c>
      <c r="F20" s="85"/>
      <c r="G20" s="122">
        <f>C20/E20</f>
        <v>0</v>
      </c>
      <c r="H20" s="88">
        <v>5</v>
      </c>
      <c r="I20" s="88">
        <v>5</v>
      </c>
      <c r="J20" s="88">
        <v>13</v>
      </c>
      <c r="K20" s="88">
        <v>42</v>
      </c>
      <c r="L20" s="88">
        <v>16</v>
      </c>
      <c r="M20" s="88">
        <v>90</v>
      </c>
      <c r="N20" s="88">
        <f>L20+30</f>
        <v>46</v>
      </c>
      <c r="O20" s="85"/>
      <c r="P20" s="89">
        <f>K20*N20/144</f>
        <v>13.416666666666666</v>
      </c>
      <c r="Q20" s="85"/>
      <c r="R20" s="89">
        <f>G20*P20</f>
        <v>0</v>
      </c>
      <c r="S20" s="85"/>
      <c r="T20" s="90" t="s">
        <v>396</v>
      </c>
      <c r="V20" s="2"/>
      <c r="X20" s="2"/>
    </row>
    <row r="21" spans="1:24" ht="83.25" customHeight="1" thickBot="1">
      <c r="A21" s="113" t="s">
        <v>268</v>
      </c>
      <c r="B21" s="114" t="s">
        <v>308</v>
      </c>
      <c r="C21" s="58"/>
      <c r="D21" s="85"/>
      <c r="E21" s="87">
        <v>10</v>
      </c>
      <c r="F21" s="85"/>
      <c r="G21" s="126">
        <f>ROUNDUP(C21/E21,0)</f>
        <v>0</v>
      </c>
      <c r="H21" s="88"/>
      <c r="I21" s="88"/>
      <c r="J21" s="88"/>
      <c r="K21" s="25">
        <v>42</v>
      </c>
      <c r="L21" s="25">
        <v>16</v>
      </c>
      <c r="M21" s="25">
        <v>45</v>
      </c>
      <c r="N21" s="88">
        <f>L21+30</f>
        <v>46</v>
      </c>
      <c r="O21" s="85"/>
      <c r="P21" s="89">
        <f>+K21*N21/144</f>
        <v>13.416666666666666</v>
      </c>
      <c r="Q21" s="85"/>
      <c r="R21" s="89">
        <f>G21*P21</f>
        <v>0</v>
      </c>
      <c r="S21" s="85"/>
      <c r="T21" s="90" t="s">
        <v>307</v>
      </c>
      <c r="V21" s="2"/>
      <c r="X21" s="2"/>
    </row>
    <row r="22" spans="1:24" ht="83.25" customHeight="1" thickBot="1">
      <c r="A22" s="85" t="s">
        <v>239</v>
      </c>
      <c r="B22" s="86" t="s">
        <v>240</v>
      </c>
      <c r="C22" s="58"/>
      <c r="D22" s="85"/>
      <c r="E22" s="87">
        <v>5</v>
      </c>
      <c r="F22" s="85"/>
      <c r="G22" s="128">
        <f>ROUNDUP(C22/E22,0)</f>
        <v>0</v>
      </c>
      <c r="H22" s="88">
        <v>52</v>
      </c>
      <c r="I22" s="88">
        <v>18</v>
      </c>
      <c r="J22" s="88">
        <v>6</v>
      </c>
      <c r="K22" s="88">
        <v>52</v>
      </c>
      <c r="L22" s="88">
        <v>18</v>
      </c>
      <c r="M22" s="88">
        <v>30</v>
      </c>
      <c r="N22" s="88">
        <f>L22+30</f>
        <v>48</v>
      </c>
      <c r="O22" s="85"/>
      <c r="P22" s="89">
        <f>K22*N22/144</f>
        <v>17.333333333333332</v>
      </c>
      <c r="Q22" s="85"/>
      <c r="R22" s="43">
        <f>G22*P22</f>
        <v>0</v>
      </c>
      <c r="S22" s="85"/>
      <c r="T22" s="90" t="s">
        <v>312</v>
      </c>
      <c r="V22" s="2"/>
      <c r="X22" s="2"/>
    </row>
    <row r="23" spans="1:24" ht="92.25" customHeight="1" thickBot="1">
      <c r="A23" s="85" t="s">
        <v>121</v>
      </c>
      <c r="B23" s="86" t="s">
        <v>126</v>
      </c>
      <c r="C23" s="58"/>
      <c r="D23" s="85"/>
      <c r="E23" s="87">
        <v>100</v>
      </c>
      <c r="F23" s="85"/>
      <c r="G23" s="122">
        <f>C23/E23</f>
        <v>0</v>
      </c>
      <c r="H23" s="88">
        <v>6</v>
      </c>
      <c r="I23" s="88">
        <v>8</v>
      </c>
      <c r="J23" s="88">
        <v>2</v>
      </c>
      <c r="K23" s="88">
        <v>42</v>
      </c>
      <c r="L23" s="88">
        <v>16</v>
      </c>
      <c r="M23" s="88">
        <v>90</v>
      </c>
      <c r="N23" s="88">
        <f>L23+30</f>
        <v>46</v>
      </c>
      <c r="O23" s="85"/>
      <c r="P23" s="89">
        <f>K23*N23/144</f>
        <v>13.416666666666666</v>
      </c>
      <c r="Q23" s="85"/>
      <c r="R23" s="89">
        <f>G23*P23</f>
        <v>0</v>
      </c>
      <c r="S23" s="85"/>
      <c r="T23" s="90" t="s">
        <v>396</v>
      </c>
      <c r="V23" s="2"/>
      <c r="X23" s="2"/>
    </row>
    <row r="24" spans="1:24" ht="60.75" customHeight="1" thickBot="1">
      <c r="A24" s="24" t="s">
        <v>122</v>
      </c>
      <c r="B24" s="23" t="s">
        <v>128</v>
      </c>
      <c r="C24" s="58"/>
      <c r="D24" s="24"/>
      <c r="E24" s="87" t="s">
        <v>86</v>
      </c>
      <c r="F24" s="24"/>
      <c r="G24" s="127"/>
      <c r="H24" s="88">
        <v>2</v>
      </c>
      <c r="I24" s="88">
        <v>2</v>
      </c>
      <c r="J24" s="88">
        <v>4</v>
      </c>
      <c r="K24" s="25">
        <v>42</v>
      </c>
      <c r="L24" s="25">
        <v>16</v>
      </c>
      <c r="M24" s="25">
        <v>45</v>
      </c>
      <c r="N24" s="25"/>
      <c r="O24" s="24"/>
      <c r="P24" s="43" t="s">
        <v>85</v>
      </c>
      <c r="Q24" s="24"/>
      <c r="R24" s="43" t="s">
        <v>85</v>
      </c>
      <c r="S24" s="24"/>
      <c r="T24" s="12"/>
      <c r="V24" s="2"/>
      <c r="X24" s="2"/>
    </row>
    <row r="25" spans="1:24" ht="60.75" customHeight="1" thickBot="1">
      <c r="A25" s="24" t="s">
        <v>123</v>
      </c>
      <c r="B25" s="23" t="s">
        <v>127</v>
      </c>
      <c r="C25" s="58"/>
      <c r="D25" s="24"/>
      <c r="E25" s="42" t="s">
        <v>86</v>
      </c>
      <c r="F25" s="24"/>
      <c r="G25" s="127"/>
      <c r="H25" s="88">
        <v>2</v>
      </c>
      <c r="I25" s="88">
        <v>2</v>
      </c>
      <c r="J25" s="88">
        <v>7</v>
      </c>
      <c r="K25" s="25">
        <v>42</v>
      </c>
      <c r="L25" s="25">
        <v>16</v>
      </c>
      <c r="M25" s="25">
        <v>45</v>
      </c>
      <c r="N25" s="25">
        <f>L25+30</f>
        <v>46</v>
      </c>
      <c r="O25" s="24"/>
      <c r="P25" s="43" t="s">
        <v>85</v>
      </c>
      <c r="Q25" s="24"/>
      <c r="R25" s="43" t="s">
        <v>85</v>
      </c>
      <c r="S25" s="24"/>
      <c r="T25" s="12"/>
      <c r="U25" s="9"/>
      <c r="V25" s="2"/>
      <c r="X25" s="2"/>
    </row>
    <row r="26" spans="1:24" ht="60.75" customHeight="1" thickBot="1">
      <c r="A26" s="113" t="s">
        <v>124</v>
      </c>
      <c r="B26" s="114" t="s">
        <v>390</v>
      </c>
      <c r="C26" s="58"/>
      <c r="D26" s="85"/>
      <c r="E26" s="87">
        <v>3</v>
      </c>
      <c r="F26" s="85"/>
      <c r="G26" s="128">
        <f>ROUNDUP(C26/E26,0)</f>
        <v>0</v>
      </c>
      <c r="H26" s="88">
        <v>30</v>
      </c>
      <c r="I26" s="88">
        <v>30</v>
      </c>
      <c r="J26" s="88">
        <v>24</v>
      </c>
      <c r="K26" s="88">
        <v>30</v>
      </c>
      <c r="L26" s="88">
        <v>30</v>
      </c>
      <c r="M26" s="88">
        <v>24</v>
      </c>
      <c r="N26" s="88">
        <f>L26+30</f>
        <v>60</v>
      </c>
      <c r="O26" s="85"/>
      <c r="P26" s="89">
        <f>K26*N26/144</f>
        <v>12.5</v>
      </c>
      <c r="Q26" s="85"/>
      <c r="R26" s="89">
        <f>G26*P26</f>
        <v>0</v>
      </c>
      <c r="S26" s="85"/>
      <c r="T26" s="90" t="s">
        <v>399</v>
      </c>
      <c r="U26" s="9"/>
      <c r="V26" s="2"/>
      <c r="X26" s="2"/>
    </row>
    <row r="27" spans="1:24" ht="60.75" customHeight="1" thickBot="1">
      <c r="A27" s="24" t="s">
        <v>116</v>
      </c>
      <c r="B27" s="23" t="s">
        <v>8</v>
      </c>
      <c r="C27" s="58"/>
      <c r="D27" s="24"/>
      <c r="E27" s="42" t="s">
        <v>86</v>
      </c>
      <c r="F27" s="24"/>
      <c r="G27" s="127" t="s">
        <v>85</v>
      </c>
      <c r="H27" s="88"/>
      <c r="I27" s="88"/>
      <c r="J27" s="88"/>
      <c r="K27" s="25"/>
      <c r="L27" s="25"/>
      <c r="M27" s="25"/>
      <c r="N27" s="25">
        <f t="shared" si="0"/>
        <v>30</v>
      </c>
      <c r="O27" s="24"/>
      <c r="P27" s="43" t="s">
        <v>85</v>
      </c>
      <c r="Q27" s="24"/>
      <c r="R27" s="43" t="s">
        <v>85</v>
      </c>
      <c r="S27" s="24"/>
      <c r="T27" s="12" t="s">
        <v>36</v>
      </c>
      <c r="V27" s="9"/>
      <c r="X27" s="2"/>
    </row>
    <row r="28" spans="1:24" ht="60.75" customHeight="1" thickBot="1">
      <c r="A28" s="85" t="s">
        <v>259</v>
      </c>
      <c r="B28" s="86" t="s">
        <v>260</v>
      </c>
      <c r="C28" s="58"/>
      <c r="D28" s="85"/>
      <c r="E28" s="87">
        <v>112</v>
      </c>
      <c r="F28" s="85"/>
      <c r="G28" s="122">
        <f>C28/E28</f>
        <v>0</v>
      </c>
      <c r="H28" s="88">
        <v>10</v>
      </c>
      <c r="I28" s="88">
        <v>4</v>
      </c>
      <c r="J28" s="88">
        <v>4</v>
      </c>
      <c r="K28" s="88">
        <v>42</v>
      </c>
      <c r="L28" s="88">
        <v>16</v>
      </c>
      <c r="M28" s="88">
        <v>90</v>
      </c>
      <c r="N28" s="88">
        <f t="shared" si="0"/>
        <v>46</v>
      </c>
      <c r="O28" s="85"/>
      <c r="P28" s="89">
        <f aca="true" t="shared" si="1" ref="P28:P33">K28*N28/144</f>
        <v>13.416666666666666</v>
      </c>
      <c r="Q28" s="85"/>
      <c r="R28" s="89">
        <f aca="true" t="shared" si="2" ref="R28:R33">G28*P28</f>
        <v>0</v>
      </c>
      <c r="S28" s="85"/>
      <c r="T28" s="90" t="s">
        <v>396</v>
      </c>
      <c r="U28" s="9"/>
      <c r="V28" s="2"/>
      <c r="X28" s="2"/>
    </row>
    <row r="29" spans="1:22" s="83" customFormat="1" ht="60.75" customHeight="1" thickBot="1">
      <c r="A29" s="24" t="s">
        <v>316</v>
      </c>
      <c r="B29" s="23" t="s">
        <v>336</v>
      </c>
      <c r="C29" s="58"/>
      <c r="D29" s="24"/>
      <c r="E29" s="87">
        <v>1</v>
      </c>
      <c r="F29" s="24"/>
      <c r="G29" s="122">
        <f>ROUNDUP(C29/E29,0)</f>
        <v>0</v>
      </c>
      <c r="H29" s="88"/>
      <c r="I29" s="88"/>
      <c r="J29" s="88"/>
      <c r="K29" s="25">
        <v>34</v>
      </c>
      <c r="L29" s="25">
        <v>55</v>
      </c>
      <c r="M29" s="25"/>
      <c r="N29" s="88">
        <f t="shared" si="0"/>
        <v>85</v>
      </c>
      <c r="O29" s="24"/>
      <c r="P29" s="89">
        <f t="shared" si="1"/>
        <v>20.069444444444443</v>
      </c>
      <c r="Q29" s="24"/>
      <c r="R29" s="43">
        <f t="shared" si="2"/>
        <v>0</v>
      </c>
      <c r="S29" s="24"/>
      <c r="T29" s="12" t="s">
        <v>334</v>
      </c>
      <c r="V29" s="84"/>
    </row>
    <row r="30" spans="1:20" s="83" customFormat="1" ht="60.75" customHeight="1" hidden="1" thickBot="1">
      <c r="A30" s="24"/>
      <c r="B30" s="23" t="s">
        <v>317</v>
      </c>
      <c r="C30" s="58"/>
      <c r="D30" s="24"/>
      <c r="E30" s="105">
        <v>4</v>
      </c>
      <c r="F30" s="24"/>
      <c r="G30" s="122">
        <f>+ROUNDUP(C30/E30,0)</f>
        <v>0</v>
      </c>
      <c r="H30" s="88"/>
      <c r="I30" s="88"/>
      <c r="J30" s="88"/>
      <c r="K30" s="25">
        <v>34</v>
      </c>
      <c r="L30" s="25">
        <v>12</v>
      </c>
      <c r="M30" s="25">
        <v>8</v>
      </c>
      <c r="N30" s="88">
        <f t="shared" si="0"/>
        <v>42</v>
      </c>
      <c r="O30" s="24"/>
      <c r="P30" s="89">
        <f t="shared" si="1"/>
        <v>9.916666666666666</v>
      </c>
      <c r="Q30" s="24"/>
      <c r="R30" s="43">
        <f t="shared" si="2"/>
        <v>0</v>
      </c>
      <c r="S30" s="24"/>
      <c r="T30" s="12" t="s">
        <v>323</v>
      </c>
    </row>
    <row r="31" spans="1:24" ht="60.75" customHeight="1" hidden="1" thickBot="1">
      <c r="A31" s="24"/>
      <c r="B31" s="23" t="s">
        <v>318</v>
      </c>
      <c r="C31" s="58"/>
      <c r="D31" s="24"/>
      <c r="E31" s="105">
        <v>4</v>
      </c>
      <c r="F31" s="24"/>
      <c r="G31" s="122">
        <f>+ROUNDUP(C31/E31,0)</f>
        <v>0</v>
      </c>
      <c r="H31" s="88"/>
      <c r="I31" s="88"/>
      <c r="J31" s="88"/>
      <c r="K31" s="25">
        <v>16</v>
      </c>
      <c r="L31" s="25">
        <v>16</v>
      </c>
      <c r="M31" s="25">
        <v>13</v>
      </c>
      <c r="N31" s="88">
        <f t="shared" si="0"/>
        <v>46</v>
      </c>
      <c r="O31" s="24"/>
      <c r="P31" s="89">
        <f t="shared" si="1"/>
        <v>5.111111111111111</v>
      </c>
      <c r="Q31" s="24"/>
      <c r="R31" s="43">
        <f t="shared" si="2"/>
        <v>0</v>
      </c>
      <c r="S31" s="24"/>
      <c r="T31" s="12" t="s">
        <v>323</v>
      </c>
      <c r="V31" s="2"/>
      <c r="X31" s="2"/>
    </row>
    <row r="32" spans="1:24" ht="60.75" customHeight="1" hidden="1" thickBot="1">
      <c r="A32" s="24"/>
      <c r="B32" s="23" t="s">
        <v>319</v>
      </c>
      <c r="C32" s="58"/>
      <c r="D32" s="24"/>
      <c r="E32" s="105">
        <v>4</v>
      </c>
      <c r="F32" s="24"/>
      <c r="G32" s="122">
        <f>+ROUNDUP(C32/E32,0)</f>
        <v>0</v>
      </c>
      <c r="H32" s="88"/>
      <c r="I32" s="88"/>
      <c r="J32" s="88"/>
      <c r="K32" s="25">
        <v>31</v>
      </c>
      <c r="L32" s="25">
        <v>31</v>
      </c>
      <c r="M32" s="25">
        <v>19</v>
      </c>
      <c r="N32" s="88">
        <f t="shared" si="0"/>
        <v>61</v>
      </c>
      <c r="O32" s="24"/>
      <c r="P32" s="89">
        <f t="shared" si="1"/>
        <v>13.131944444444445</v>
      </c>
      <c r="Q32" s="24"/>
      <c r="R32" s="43">
        <f t="shared" si="2"/>
        <v>0</v>
      </c>
      <c r="S32" s="24"/>
      <c r="T32" s="12" t="s">
        <v>324</v>
      </c>
      <c r="V32" s="2"/>
      <c r="X32" s="2"/>
    </row>
    <row r="33" spans="1:20" s="83" customFormat="1" ht="60.75" customHeight="1" hidden="1" thickBot="1">
      <c r="A33" s="24"/>
      <c r="B33" s="23" t="s">
        <v>320</v>
      </c>
      <c r="C33" s="58"/>
      <c r="D33" s="24"/>
      <c r="E33" s="105">
        <v>4</v>
      </c>
      <c r="F33" s="24"/>
      <c r="G33" s="122">
        <f>+ROUNDUP(C33/E33,0)</f>
        <v>0</v>
      </c>
      <c r="H33" s="88"/>
      <c r="I33" s="88"/>
      <c r="J33" s="88"/>
      <c r="K33" s="25">
        <v>13</v>
      </c>
      <c r="L33" s="25">
        <v>13</v>
      </c>
      <c r="M33" s="25">
        <v>17</v>
      </c>
      <c r="N33" s="88">
        <f t="shared" si="0"/>
        <v>43</v>
      </c>
      <c r="O33" s="24"/>
      <c r="P33" s="89">
        <f t="shared" si="1"/>
        <v>3.8819444444444446</v>
      </c>
      <c r="Q33" s="24"/>
      <c r="R33" s="43">
        <f t="shared" si="2"/>
        <v>0</v>
      </c>
      <c r="S33" s="24"/>
      <c r="T33" s="12" t="s">
        <v>323</v>
      </c>
    </row>
    <row r="34" spans="1:20" s="83" customFormat="1" ht="60.75" customHeight="1" hidden="1" thickBot="1">
      <c r="A34" s="24"/>
      <c r="B34" s="23" t="s">
        <v>321</v>
      </c>
      <c r="C34" s="58"/>
      <c r="D34" s="24"/>
      <c r="E34" s="105"/>
      <c r="F34" s="24"/>
      <c r="G34" s="127"/>
      <c r="H34" s="88"/>
      <c r="I34" s="88"/>
      <c r="J34" s="88"/>
      <c r="K34" s="25"/>
      <c r="L34" s="25"/>
      <c r="M34" s="25"/>
      <c r="N34" s="25"/>
      <c r="O34" s="24"/>
      <c r="P34" s="43"/>
      <c r="Q34" s="24"/>
      <c r="R34" s="43"/>
      <c r="S34" s="24"/>
      <c r="T34" s="12"/>
    </row>
    <row r="35" spans="1:24" ht="60.75" customHeight="1" hidden="1" thickBot="1">
      <c r="A35" s="24"/>
      <c r="B35" s="23" t="s">
        <v>322</v>
      </c>
      <c r="C35" s="58"/>
      <c r="D35" s="24"/>
      <c r="E35" s="105"/>
      <c r="F35" s="24"/>
      <c r="G35" s="127"/>
      <c r="H35" s="88"/>
      <c r="I35" s="88"/>
      <c r="J35" s="88"/>
      <c r="K35" s="25"/>
      <c r="L35" s="25"/>
      <c r="M35" s="25"/>
      <c r="N35" s="25"/>
      <c r="O35" s="24"/>
      <c r="P35" s="43"/>
      <c r="Q35" s="24"/>
      <c r="R35" s="43"/>
      <c r="S35" s="24"/>
      <c r="T35" s="12"/>
      <c r="V35" s="2"/>
      <c r="X35" s="2"/>
    </row>
    <row r="36" spans="1:24" ht="60.75" customHeight="1" thickBot="1">
      <c r="A36" s="24" t="s">
        <v>129</v>
      </c>
      <c r="B36" s="23" t="s">
        <v>89</v>
      </c>
      <c r="C36" s="58"/>
      <c r="D36" s="24"/>
      <c r="E36" s="42" t="s">
        <v>86</v>
      </c>
      <c r="F36" s="24"/>
      <c r="G36" s="127" t="s">
        <v>85</v>
      </c>
      <c r="H36" s="88"/>
      <c r="I36" s="88"/>
      <c r="J36" s="88"/>
      <c r="K36" s="25"/>
      <c r="L36" s="25"/>
      <c r="M36" s="25"/>
      <c r="N36" s="25">
        <f t="shared" si="0"/>
        <v>30</v>
      </c>
      <c r="O36" s="24"/>
      <c r="P36" s="43" t="s">
        <v>85</v>
      </c>
      <c r="Q36" s="24"/>
      <c r="R36" s="43" t="s">
        <v>85</v>
      </c>
      <c r="S36" s="24"/>
      <c r="T36" s="12" t="s">
        <v>58</v>
      </c>
      <c r="V36" s="2"/>
      <c r="X36" s="2"/>
    </row>
    <row r="37" spans="1:24" ht="83.25" customHeight="1" thickBot="1">
      <c r="A37" s="85" t="s">
        <v>130</v>
      </c>
      <c r="B37" s="86" t="s">
        <v>5</v>
      </c>
      <c r="C37" s="58"/>
      <c r="D37" s="85"/>
      <c r="E37" s="87">
        <v>30</v>
      </c>
      <c r="F37" s="85"/>
      <c r="G37" s="122">
        <f>C37/E37</f>
        <v>0</v>
      </c>
      <c r="H37" s="88">
        <v>6</v>
      </c>
      <c r="I37" s="88">
        <v>6</v>
      </c>
      <c r="J37" s="88">
        <v>10</v>
      </c>
      <c r="K37" s="88">
        <v>42</v>
      </c>
      <c r="L37" s="88">
        <v>16</v>
      </c>
      <c r="M37" s="88">
        <v>90</v>
      </c>
      <c r="N37" s="88">
        <f t="shared" si="0"/>
        <v>46</v>
      </c>
      <c r="O37" s="85"/>
      <c r="P37" s="89">
        <f aca="true" t="shared" si="3" ref="P37:P45">K37*N37/144</f>
        <v>13.416666666666666</v>
      </c>
      <c r="Q37" s="85"/>
      <c r="R37" s="89">
        <f aca="true" t="shared" si="4" ref="R37:R45">G37*P37</f>
        <v>0</v>
      </c>
      <c r="S37" s="85"/>
      <c r="T37" s="90" t="s">
        <v>396</v>
      </c>
      <c r="V37" s="2"/>
      <c r="X37" s="2"/>
    </row>
    <row r="38" spans="1:24" ht="60.75" customHeight="1" thickBot="1">
      <c r="A38" s="85" t="s">
        <v>131</v>
      </c>
      <c r="B38" s="86" t="s">
        <v>132</v>
      </c>
      <c r="C38" s="58"/>
      <c r="D38" s="85"/>
      <c r="E38" s="87">
        <v>20</v>
      </c>
      <c r="F38" s="85"/>
      <c r="G38" s="122">
        <f>ROUNDUP(C38/E38,0)</f>
        <v>0</v>
      </c>
      <c r="H38" s="88"/>
      <c r="I38" s="88"/>
      <c r="J38" s="88"/>
      <c r="K38" s="25">
        <v>42</v>
      </c>
      <c r="L38" s="25">
        <v>16</v>
      </c>
      <c r="M38" s="25">
        <v>45</v>
      </c>
      <c r="N38" s="88">
        <f>L38+30</f>
        <v>46</v>
      </c>
      <c r="O38" s="85"/>
      <c r="P38" s="89">
        <f>K38*N38/144</f>
        <v>13.416666666666666</v>
      </c>
      <c r="Q38" s="85"/>
      <c r="R38" s="43">
        <f>G38*P38</f>
        <v>0</v>
      </c>
      <c r="S38" s="85"/>
      <c r="T38" s="90" t="s">
        <v>270</v>
      </c>
      <c r="V38" s="2"/>
      <c r="X38" s="2"/>
    </row>
    <row r="39" spans="1:24" ht="60.75" customHeight="1" thickBot="1">
      <c r="A39" s="24" t="s">
        <v>133</v>
      </c>
      <c r="B39" s="23" t="s">
        <v>134</v>
      </c>
      <c r="C39" s="58"/>
      <c r="D39" s="24"/>
      <c r="E39" s="44">
        <v>3</v>
      </c>
      <c r="F39" s="24"/>
      <c r="G39" s="128">
        <f>ROUNDUP(C39/E39,0)</f>
        <v>0</v>
      </c>
      <c r="H39" s="88">
        <v>21</v>
      </c>
      <c r="I39" s="88">
        <v>17</v>
      </c>
      <c r="J39" s="88">
        <v>19</v>
      </c>
      <c r="K39" s="25">
        <v>48</v>
      </c>
      <c r="L39" s="25">
        <v>24</v>
      </c>
      <c r="M39" s="25"/>
      <c r="N39" s="25">
        <f>L39+30</f>
        <v>54</v>
      </c>
      <c r="O39" s="24"/>
      <c r="P39" s="43">
        <f t="shared" si="3"/>
        <v>18</v>
      </c>
      <c r="Q39" s="24"/>
      <c r="R39" s="43">
        <f t="shared" si="4"/>
        <v>0</v>
      </c>
      <c r="S39" s="24"/>
      <c r="T39" s="12" t="s">
        <v>313</v>
      </c>
      <c r="V39" s="2"/>
      <c r="X39" s="2"/>
    </row>
    <row r="40" spans="1:24" ht="60.75" customHeight="1" thickBot="1">
      <c r="A40" s="85" t="s">
        <v>136</v>
      </c>
      <c r="B40" s="86" t="s">
        <v>135</v>
      </c>
      <c r="C40" s="58"/>
      <c r="D40" s="85"/>
      <c r="E40" s="87">
        <v>200</v>
      </c>
      <c r="F40" s="85"/>
      <c r="G40" s="122">
        <f>C40/E40</f>
        <v>0</v>
      </c>
      <c r="H40" s="88">
        <v>3</v>
      </c>
      <c r="I40" s="88">
        <v>3</v>
      </c>
      <c r="J40" s="88">
        <v>2</v>
      </c>
      <c r="K40" s="88">
        <v>42</v>
      </c>
      <c r="L40" s="88">
        <v>16</v>
      </c>
      <c r="M40" s="88">
        <v>90</v>
      </c>
      <c r="N40" s="88">
        <f t="shared" si="0"/>
        <v>46</v>
      </c>
      <c r="O40" s="85"/>
      <c r="P40" s="89">
        <f t="shared" si="3"/>
        <v>13.416666666666666</v>
      </c>
      <c r="Q40" s="85"/>
      <c r="R40" s="89">
        <f t="shared" si="4"/>
        <v>0</v>
      </c>
      <c r="S40" s="85"/>
      <c r="T40" s="90" t="s">
        <v>396</v>
      </c>
      <c r="U40" s="9"/>
      <c r="V40" s="2"/>
      <c r="X40" s="2"/>
    </row>
    <row r="41" spans="1:24" ht="60.75" customHeight="1" thickBot="1">
      <c r="A41" s="85" t="s">
        <v>38</v>
      </c>
      <c r="B41" s="86" t="s">
        <v>243</v>
      </c>
      <c r="C41" s="58"/>
      <c r="D41" s="85"/>
      <c r="E41" s="87">
        <v>62</v>
      </c>
      <c r="F41" s="85"/>
      <c r="G41" s="122">
        <f>C41/E41</f>
        <v>0</v>
      </c>
      <c r="H41" s="88">
        <v>6</v>
      </c>
      <c r="I41" s="88">
        <v>4</v>
      </c>
      <c r="J41" s="88">
        <v>2</v>
      </c>
      <c r="K41" s="25">
        <v>42</v>
      </c>
      <c r="L41" s="25">
        <v>16</v>
      </c>
      <c r="M41" s="25">
        <v>45</v>
      </c>
      <c r="N41" s="88">
        <f t="shared" si="0"/>
        <v>46</v>
      </c>
      <c r="O41" s="85"/>
      <c r="P41" s="89">
        <f t="shared" si="3"/>
        <v>13.416666666666666</v>
      </c>
      <c r="Q41" s="85"/>
      <c r="R41" s="89">
        <f t="shared" si="4"/>
        <v>0</v>
      </c>
      <c r="S41" s="85"/>
      <c r="T41" s="12" t="s">
        <v>395</v>
      </c>
      <c r="U41" s="9"/>
      <c r="V41" s="2"/>
      <c r="X41" s="2"/>
    </row>
    <row r="42" spans="1:24" ht="60.75" customHeight="1" thickBot="1">
      <c r="A42" s="85" t="s">
        <v>238</v>
      </c>
      <c r="B42" s="86" t="s">
        <v>20</v>
      </c>
      <c r="C42" s="58"/>
      <c r="D42" s="85"/>
      <c r="E42" s="87">
        <v>4</v>
      </c>
      <c r="F42" s="85"/>
      <c r="G42" s="122">
        <f>ROUNDUP(C42/E42,0)</f>
        <v>0</v>
      </c>
      <c r="H42" s="88"/>
      <c r="I42" s="88"/>
      <c r="J42" s="88"/>
      <c r="K42" s="25">
        <v>42</v>
      </c>
      <c r="L42" s="25">
        <v>16</v>
      </c>
      <c r="M42" s="25">
        <v>45</v>
      </c>
      <c r="N42" s="88">
        <f t="shared" si="0"/>
        <v>46</v>
      </c>
      <c r="O42" s="85"/>
      <c r="P42" s="89">
        <f t="shared" si="3"/>
        <v>13.416666666666666</v>
      </c>
      <c r="Q42" s="85"/>
      <c r="R42" s="89">
        <f t="shared" si="4"/>
        <v>0</v>
      </c>
      <c r="S42" s="85"/>
      <c r="T42" s="90" t="s">
        <v>326</v>
      </c>
      <c r="U42" s="9"/>
      <c r="V42" s="2"/>
      <c r="X42" s="2"/>
    </row>
    <row r="43" spans="1:20" s="83" customFormat="1" ht="60.75" customHeight="1" thickBot="1">
      <c r="A43" s="85" t="s">
        <v>137</v>
      </c>
      <c r="B43" s="86" t="s">
        <v>138</v>
      </c>
      <c r="C43" s="58"/>
      <c r="D43" s="85"/>
      <c r="E43" s="87">
        <v>18</v>
      </c>
      <c r="F43" s="85"/>
      <c r="G43" s="122">
        <f>C43/E43</f>
        <v>0</v>
      </c>
      <c r="H43" s="88">
        <v>7</v>
      </c>
      <c r="I43" s="88">
        <v>17</v>
      </c>
      <c r="J43" s="88">
        <v>12</v>
      </c>
      <c r="K43" s="88">
        <v>42</v>
      </c>
      <c r="L43" s="88">
        <v>16</v>
      </c>
      <c r="M43" s="88">
        <v>90</v>
      </c>
      <c r="N43" s="88">
        <f t="shared" si="0"/>
        <v>46</v>
      </c>
      <c r="O43" s="85"/>
      <c r="P43" s="89">
        <f t="shared" si="3"/>
        <v>13.416666666666666</v>
      </c>
      <c r="Q43" s="85"/>
      <c r="R43" s="89">
        <f t="shared" si="4"/>
        <v>0</v>
      </c>
      <c r="S43" s="85"/>
      <c r="T43" s="90" t="s">
        <v>396</v>
      </c>
    </row>
    <row r="44" spans="1:24" ht="60.75" customHeight="1" thickBot="1">
      <c r="A44" s="24" t="s">
        <v>139</v>
      </c>
      <c r="B44" s="23" t="s">
        <v>140</v>
      </c>
      <c r="C44" s="58"/>
      <c r="D44" s="24"/>
      <c r="E44" s="42" t="s">
        <v>86</v>
      </c>
      <c r="F44" s="24"/>
      <c r="G44" s="127" t="s">
        <v>85</v>
      </c>
      <c r="H44" s="88"/>
      <c r="I44" s="88"/>
      <c r="J44" s="88"/>
      <c r="K44" s="25"/>
      <c r="L44" s="25"/>
      <c r="M44" s="25"/>
      <c r="N44" s="25">
        <f t="shared" si="0"/>
        <v>30</v>
      </c>
      <c r="O44" s="24"/>
      <c r="P44" s="43" t="s">
        <v>85</v>
      </c>
      <c r="Q44" s="24"/>
      <c r="R44" s="43" t="s">
        <v>85</v>
      </c>
      <c r="S44" s="24"/>
      <c r="T44" s="12" t="s">
        <v>61</v>
      </c>
      <c r="V44" s="2"/>
      <c r="X44" s="2"/>
    </row>
    <row r="45" spans="1:20" s="83" customFormat="1" ht="60.75" customHeight="1" thickBot="1">
      <c r="A45" s="85" t="s">
        <v>272</v>
      </c>
      <c r="B45" s="86" t="s">
        <v>273</v>
      </c>
      <c r="C45" s="58"/>
      <c r="D45" s="85"/>
      <c r="E45" s="87">
        <v>200</v>
      </c>
      <c r="F45" s="85"/>
      <c r="G45" s="122">
        <f>C45/E45</f>
        <v>0</v>
      </c>
      <c r="H45" s="88">
        <v>3</v>
      </c>
      <c r="I45" s="88">
        <v>5</v>
      </c>
      <c r="J45" s="88">
        <v>2</v>
      </c>
      <c r="K45" s="88">
        <v>42</v>
      </c>
      <c r="L45" s="88">
        <v>16</v>
      </c>
      <c r="M45" s="88">
        <v>90</v>
      </c>
      <c r="N45" s="88">
        <f>L45+30</f>
        <v>46</v>
      </c>
      <c r="O45" s="85"/>
      <c r="P45" s="89">
        <f t="shared" si="3"/>
        <v>13.416666666666666</v>
      </c>
      <c r="Q45" s="85"/>
      <c r="R45" s="89">
        <f t="shared" si="4"/>
        <v>0</v>
      </c>
      <c r="S45" s="85"/>
      <c r="T45" s="90" t="s">
        <v>396</v>
      </c>
    </row>
    <row r="46" spans="1:20" s="83" customFormat="1" ht="60.75" customHeight="1" thickBot="1">
      <c r="A46" s="85" t="s">
        <v>141</v>
      </c>
      <c r="B46" s="86" t="s">
        <v>142</v>
      </c>
      <c r="C46" s="58"/>
      <c r="D46" s="85"/>
      <c r="E46" s="87">
        <v>24</v>
      </c>
      <c r="F46" s="85"/>
      <c r="G46" s="122">
        <f>C46/E46</f>
        <v>0</v>
      </c>
      <c r="H46" s="88">
        <v>12</v>
      </c>
      <c r="I46" s="88">
        <v>7</v>
      </c>
      <c r="J46" s="88">
        <v>11</v>
      </c>
      <c r="K46" s="88">
        <v>42</v>
      </c>
      <c r="L46" s="88">
        <v>16</v>
      </c>
      <c r="M46" s="88">
        <v>90</v>
      </c>
      <c r="N46" s="88">
        <f t="shared" si="0"/>
        <v>46</v>
      </c>
      <c r="O46" s="85"/>
      <c r="P46" s="89">
        <f>K46*N46/144</f>
        <v>13.416666666666666</v>
      </c>
      <c r="Q46" s="85"/>
      <c r="R46" s="89">
        <f>G46*P46</f>
        <v>0</v>
      </c>
      <c r="S46" s="85"/>
      <c r="T46" s="90" t="s">
        <v>396</v>
      </c>
    </row>
    <row r="47" spans="1:24" ht="60.75" customHeight="1" thickBot="1">
      <c r="A47" s="85" t="s">
        <v>143</v>
      </c>
      <c r="B47" s="86" t="s">
        <v>144</v>
      </c>
      <c r="C47" s="58"/>
      <c r="D47" s="85"/>
      <c r="E47" s="87">
        <v>160</v>
      </c>
      <c r="F47" s="85"/>
      <c r="G47" s="122">
        <f>C47/E47</f>
        <v>0</v>
      </c>
      <c r="H47" s="88">
        <v>4</v>
      </c>
      <c r="I47" s="88">
        <v>6</v>
      </c>
      <c r="J47" s="88">
        <v>2</v>
      </c>
      <c r="K47" s="88">
        <v>42</v>
      </c>
      <c r="L47" s="88">
        <v>16</v>
      </c>
      <c r="M47" s="88">
        <v>90</v>
      </c>
      <c r="N47" s="88">
        <f t="shared" si="0"/>
        <v>46</v>
      </c>
      <c r="O47" s="85"/>
      <c r="P47" s="89">
        <f>K47*N47/144</f>
        <v>13.416666666666666</v>
      </c>
      <c r="Q47" s="85"/>
      <c r="R47" s="89">
        <f>G47*P47</f>
        <v>0</v>
      </c>
      <c r="S47" s="85"/>
      <c r="T47" s="90" t="s">
        <v>396</v>
      </c>
      <c r="V47" s="2"/>
      <c r="X47" s="2"/>
    </row>
    <row r="48" spans="1:20" s="83" customFormat="1" ht="60.75" customHeight="1" thickBot="1">
      <c r="A48" s="24" t="s">
        <v>145</v>
      </c>
      <c r="B48" s="23" t="s">
        <v>146</v>
      </c>
      <c r="C48" s="58"/>
      <c r="D48" s="24"/>
      <c r="E48" s="42" t="s">
        <v>86</v>
      </c>
      <c r="F48" s="24"/>
      <c r="G48" s="127" t="s">
        <v>85</v>
      </c>
      <c r="H48" s="88"/>
      <c r="I48" s="88"/>
      <c r="J48" s="88"/>
      <c r="K48" s="25"/>
      <c r="L48" s="25"/>
      <c r="M48" s="25"/>
      <c r="N48" s="25">
        <f t="shared" si="0"/>
        <v>30</v>
      </c>
      <c r="O48" s="24"/>
      <c r="P48" s="43" t="s">
        <v>85</v>
      </c>
      <c r="Q48" s="24"/>
      <c r="R48" s="43" t="s">
        <v>85</v>
      </c>
      <c r="S48" s="24"/>
      <c r="T48" s="12" t="s">
        <v>35</v>
      </c>
    </row>
    <row r="49" spans="1:24" ht="60.75" customHeight="1" thickBot="1">
      <c r="A49" s="85" t="s">
        <v>147</v>
      </c>
      <c r="B49" s="86" t="s">
        <v>291</v>
      </c>
      <c r="C49" s="58"/>
      <c r="D49" s="85"/>
      <c r="E49" s="87">
        <v>6</v>
      </c>
      <c r="F49" s="85"/>
      <c r="G49" s="128">
        <f>C49/E49</f>
        <v>0</v>
      </c>
      <c r="H49" s="88">
        <v>30</v>
      </c>
      <c r="I49" s="88">
        <v>14</v>
      </c>
      <c r="J49" s="88">
        <v>8</v>
      </c>
      <c r="K49" s="25">
        <v>42</v>
      </c>
      <c r="L49" s="25">
        <v>16</v>
      </c>
      <c r="M49" s="25">
        <v>45</v>
      </c>
      <c r="N49" s="88">
        <f t="shared" si="0"/>
        <v>46</v>
      </c>
      <c r="O49" s="85"/>
      <c r="P49" s="89">
        <f aca="true" t="shared" si="5" ref="P49:P55">K49*N49/144</f>
        <v>13.416666666666666</v>
      </c>
      <c r="Q49" s="85"/>
      <c r="R49" s="89">
        <f aca="true" t="shared" si="6" ref="R49:R110">G49*P49</f>
        <v>0</v>
      </c>
      <c r="S49" s="85"/>
      <c r="T49" s="12" t="s">
        <v>310</v>
      </c>
      <c r="V49" s="2"/>
      <c r="X49" s="2"/>
    </row>
    <row r="50" spans="1:20" s="9" customFormat="1" ht="60.75" customHeight="1" thickBot="1">
      <c r="A50" s="85" t="s">
        <v>148</v>
      </c>
      <c r="B50" s="86" t="s">
        <v>149</v>
      </c>
      <c r="C50" s="58"/>
      <c r="D50" s="85"/>
      <c r="E50" s="87">
        <v>1</v>
      </c>
      <c r="F50" s="85"/>
      <c r="G50" s="128">
        <f>ROUNDUP(C50/E50,0)</f>
        <v>0</v>
      </c>
      <c r="H50" s="88">
        <v>11</v>
      </c>
      <c r="I50" s="88">
        <v>11</v>
      </c>
      <c r="J50" s="88">
        <v>67</v>
      </c>
      <c r="K50" s="88">
        <v>48</v>
      </c>
      <c r="L50" s="88">
        <v>24</v>
      </c>
      <c r="M50" s="88">
        <v>72</v>
      </c>
      <c r="N50" s="88">
        <f t="shared" si="0"/>
        <v>54</v>
      </c>
      <c r="O50" s="85"/>
      <c r="P50" s="89">
        <f t="shared" si="5"/>
        <v>18</v>
      </c>
      <c r="Q50" s="85"/>
      <c r="R50" s="89">
        <f t="shared" si="6"/>
        <v>0</v>
      </c>
      <c r="S50" s="85"/>
      <c r="T50" s="90" t="s">
        <v>404</v>
      </c>
    </row>
    <row r="51" spans="1:24" ht="60.75" customHeight="1" thickBot="1">
      <c r="A51" s="85" t="s">
        <v>6</v>
      </c>
      <c r="B51" s="86" t="s">
        <v>7</v>
      </c>
      <c r="C51" s="58"/>
      <c r="D51" s="85"/>
      <c r="E51" s="87">
        <v>15</v>
      </c>
      <c r="F51" s="85"/>
      <c r="G51" s="122">
        <f>C51/E51</f>
        <v>0</v>
      </c>
      <c r="H51" s="88">
        <v>12</v>
      </c>
      <c r="I51" s="88">
        <v>6</v>
      </c>
      <c r="J51" s="88">
        <v>12</v>
      </c>
      <c r="K51" s="25">
        <v>42</v>
      </c>
      <c r="L51" s="25">
        <v>16</v>
      </c>
      <c r="M51" s="25">
        <v>45</v>
      </c>
      <c r="N51" s="88">
        <f t="shared" si="0"/>
        <v>46</v>
      </c>
      <c r="O51" s="85"/>
      <c r="P51" s="89">
        <f t="shared" si="5"/>
        <v>13.416666666666666</v>
      </c>
      <c r="Q51" s="85"/>
      <c r="R51" s="89">
        <f t="shared" si="6"/>
        <v>0</v>
      </c>
      <c r="S51" s="85"/>
      <c r="T51" s="12" t="s">
        <v>310</v>
      </c>
      <c r="V51" s="2"/>
      <c r="X51" s="2"/>
    </row>
    <row r="52" spans="1:20" s="83" customFormat="1" ht="60.75" customHeight="1" thickBot="1">
      <c r="A52" s="85" t="s">
        <v>150</v>
      </c>
      <c r="B52" s="86" t="s">
        <v>13</v>
      </c>
      <c r="C52" s="58"/>
      <c r="D52" s="85"/>
      <c r="E52" s="87">
        <v>48</v>
      </c>
      <c r="F52" s="85"/>
      <c r="G52" s="122">
        <f>C52/E52</f>
        <v>0</v>
      </c>
      <c r="H52" s="88">
        <v>11</v>
      </c>
      <c r="I52" s="88">
        <v>5</v>
      </c>
      <c r="J52" s="88">
        <v>9</v>
      </c>
      <c r="K52" s="88">
        <v>42</v>
      </c>
      <c r="L52" s="88">
        <v>16</v>
      </c>
      <c r="M52" s="88">
        <v>90</v>
      </c>
      <c r="N52" s="88">
        <f t="shared" si="0"/>
        <v>46</v>
      </c>
      <c r="O52" s="85"/>
      <c r="P52" s="89">
        <f t="shared" si="5"/>
        <v>13.416666666666666</v>
      </c>
      <c r="Q52" s="85"/>
      <c r="R52" s="89">
        <f t="shared" si="6"/>
        <v>0</v>
      </c>
      <c r="S52" s="85"/>
      <c r="T52" s="90" t="s">
        <v>396</v>
      </c>
    </row>
    <row r="53" spans="1:24" ht="60.75" customHeight="1" thickBot="1">
      <c r="A53" s="85" t="s">
        <v>151</v>
      </c>
      <c r="B53" s="86" t="s">
        <v>152</v>
      </c>
      <c r="C53" s="58"/>
      <c r="D53" s="85"/>
      <c r="E53" s="87">
        <v>100</v>
      </c>
      <c r="F53" s="85"/>
      <c r="G53" s="122">
        <f>C53/E53</f>
        <v>0</v>
      </c>
      <c r="H53" s="88">
        <v>6</v>
      </c>
      <c r="I53" s="88">
        <v>8</v>
      </c>
      <c r="J53" s="88">
        <v>2</v>
      </c>
      <c r="K53" s="88">
        <v>42</v>
      </c>
      <c r="L53" s="88">
        <v>16</v>
      </c>
      <c r="M53" s="88">
        <v>90</v>
      </c>
      <c r="N53" s="88">
        <f t="shared" si="0"/>
        <v>46</v>
      </c>
      <c r="O53" s="85"/>
      <c r="P53" s="89">
        <f t="shared" si="5"/>
        <v>13.416666666666666</v>
      </c>
      <c r="Q53" s="85"/>
      <c r="R53" s="89">
        <f t="shared" si="6"/>
        <v>0</v>
      </c>
      <c r="S53" s="85"/>
      <c r="T53" s="90" t="s">
        <v>396</v>
      </c>
      <c r="V53" s="2"/>
      <c r="X53" s="2"/>
    </row>
    <row r="54" spans="1:20" s="83" customFormat="1" ht="60.75" customHeight="1" thickBot="1">
      <c r="A54" s="85" t="s">
        <v>264</v>
      </c>
      <c r="B54" s="86" t="s">
        <v>265</v>
      </c>
      <c r="C54" s="58"/>
      <c r="D54" s="85"/>
      <c r="E54" s="87">
        <v>120</v>
      </c>
      <c r="F54" s="85"/>
      <c r="G54" s="122">
        <f>C54/E54</f>
        <v>0</v>
      </c>
      <c r="H54" s="88">
        <v>5</v>
      </c>
      <c r="I54" s="88">
        <v>5</v>
      </c>
      <c r="J54" s="88">
        <v>2</v>
      </c>
      <c r="K54" s="88">
        <v>42</v>
      </c>
      <c r="L54" s="88">
        <v>16</v>
      </c>
      <c r="M54" s="88">
        <v>90</v>
      </c>
      <c r="N54" s="88">
        <f t="shared" si="0"/>
        <v>46</v>
      </c>
      <c r="O54" s="85"/>
      <c r="P54" s="89">
        <f t="shared" si="5"/>
        <v>13.416666666666666</v>
      </c>
      <c r="Q54" s="85"/>
      <c r="R54" s="89">
        <f t="shared" si="6"/>
        <v>0</v>
      </c>
      <c r="S54" s="85"/>
      <c r="T54" s="90" t="s">
        <v>396</v>
      </c>
    </row>
    <row r="55" spans="1:20" s="91" customFormat="1" ht="60.75" customHeight="1" thickBot="1">
      <c r="A55" s="24" t="s">
        <v>153</v>
      </c>
      <c r="B55" s="23" t="s">
        <v>154</v>
      </c>
      <c r="C55" s="58"/>
      <c r="D55" s="24"/>
      <c r="E55" s="87">
        <v>12</v>
      </c>
      <c r="F55" s="24"/>
      <c r="G55" s="128">
        <f>ROUNDUP(C55/E55,0)</f>
        <v>0</v>
      </c>
      <c r="H55" s="88"/>
      <c r="I55" s="88"/>
      <c r="J55" s="88"/>
      <c r="K55" s="25">
        <v>42</v>
      </c>
      <c r="L55" s="25">
        <v>16</v>
      </c>
      <c r="M55" s="25">
        <v>45</v>
      </c>
      <c r="N55" s="25">
        <f t="shared" si="0"/>
        <v>46</v>
      </c>
      <c r="O55" s="24"/>
      <c r="P55" s="43">
        <f t="shared" si="5"/>
        <v>13.416666666666666</v>
      </c>
      <c r="Q55" s="24"/>
      <c r="R55" s="43">
        <f t="shared" si="6"/>
        <v>0</v>
      </c>
      <c r="S55" s="24"/>
      <c r="T55" s="90" t="s">
        <v>275</v>
      </c>
    </row>
    <row r="56" spans="1:24" ht="60.75" customHeight="1" thickBot="1">
      <c r="A56" s="85" t="s">
        <v>153</v>
      </c>
      <c r="B56" s="86" t="s">
        <v>372</v>
      </c>
      <c r="C56" s="58"/>
      <c r="D56" s="95"/>
      <c r="E56" s="87" t="s">
        <v>86</v>
      </c>
      <c r="F56" s="95"/>
      <c r="G56" s="122"/>
      <c r="H56" s="88"/>
      <c r="I56" s="88"/>
      <c r="J56" s="88"/>
      <c r="K56" s="88">
        <v>48</v>
      </c>
      <c r="L56" s="88">
        <v>24</v>
      </c>
      <c r="M56" s="88">
        <v>84</v>
      </c>
      <c r="N56" s="88">
        <f>L56+30</f>
        <v>54</v>
      </c>
      <c r="O56" s="95"/>
      <c r="P56" s="43" t="s">
        <v>85</v>
      </c>
      <c r="Q56" s="95"/>
      <c r="R56" s="43" t="s">
        <v>85</v>
      </c>
      <c r="S56" s="95"/>
      <c r="T56" s="90" t="s">
        <v>311</v>
      </c>
      <c r="V56" s="2"/>
      <c r="X56" s="2"/>
    </row>
    <row r="57" spans="1:24" ht="60.75" customHeight="1" thickBot="1">
      <c r="A57" s="24" t="s">
        <v>155</v>
      </c>
      <c r="B57" s="23" t="s">
        <v>292</v>
      </c>
      <c r="C57" s="58"/>
      <c r="D57" s="24"/>
      <c r="E57" s="87">
        <v>4</v>
      </c>
      <c r="F57" s="24"/>
      <c r="G57" s="128">
        <f>ROUNDUP(C57/E57,0)</f>
        <v>0</v>
      </c>
      <c r="H57" s="88"/>
      <c r="I57" s="88"/>
      <c r="J57" s="88"/>
      <c r="K57" s="25">
        <v>42</v>
      </c>
      <c r="L57" s="25">
        <v>16</v>
      </c>
      <c r="M57" s="25">
        <v>62</v>
      </c>
      <c r="N57" s="25">
        <f t="shared" si="0"/>
        <v>46</v>
      </c>
      <c r="O57" s="24"/>
      <c r="P57" s="43">
        <f aca="true" t="shared" si="7" ref="P57:P87">K57*N57/144</f>
        <v>13.416666666666666</v>
      </c>
      <c r="Q57" s="24"/>
      <c r="R57" s="43">
        <f t="shared" si="6"/>
        <v>0</v>
      </c>
      <c r="S57" s="24"/>
      <c r="T57" s="90" t="s">
        <v>274</v>
      </c>
      <c r="V57" s="2"/>
      <c r="X57" s="2"/>
    </row>
    <row r="58" spans="1:24" ht="60.75" customHeight="1" thickBot="1">
      <c r="A58" s="85" t="s">
        <v>155</v>
      </c>
      <c r="B58" s="86" t="s">
        <v>371</v>
      </c>
      <c r="C58" s="58"/>
      <c r="D58" s="85"/>
      <c r="E58" s="87" t="s">
        <v>86</v>
      </c>
      <c r="F58" s="85"/>
      <c r="G58" s="122"/>
      <c r="H58" s="88"/>
      <c r="I58" s="88"/>
      <c r="J58" s="88"/>
      <c r="K58" s="88">
        <v>48</v>
      </c>
      <c r="L58" s="88">
        <v>24</v>
      </c>
      <c r="M58" s="88"/>
      <c r="N58" s="88">
        <f t="shared" si="0"/>
        <v>54</v>
      </c>
      <c r="O58" s="85"/>
      <c r="P58" s="43" t="s">
        <v>85</v>
      </c>
      <c r="Q58" s="85"/>
      <c r="R58" s="43" t="s">
        <v>85</v>
      </c>
      <c r="S58" s="85"/>
      <c r="T58" s="90" t="s">
        <v>311</v>
      </c>
      <c r="V58" s="2"/>
      <c r="X58" s="2"/>
    </row>
    <row r="59" spans="1:24" ht="60.75" customHeight="1" thickBot="1">
      <c r="A59" s="24" t="s">
        <v>156</v>
      </c>
      <c r="B59" s="23" t="s">
        <v>293</v>
      </c>
      <c r="C59" s="58"/>
      <c r="D59" s="24"/>
      <c r="E59" s="87">
        <v>6</v>
      </c>
      <c r="F59" s="24"/>
      <c r="G59" s="128">
        <f>ROUNDUP(C59/E59,0)</f>
        <v>0</v>
      </c>
      <c r="H59" s="88"/>
      <c r="I59" s="88"/>
      <c r="J59" s="88"/>
      <c r="K59" s="25">
        <v>42</v>
      </c>
      <c r="L59" s="25">
        <v>16</v>
      </c>
      <c r="M59" s="25">
        <v>62</v>
      </c>
      <c r="N59" s="25">
        <f t="shared" si="0"/>
        <v>46</v>
      </c>
      <c r="O59" s="24"/>
      <c r="P59" s="43">
        <f t="shared" si="7"/>
        <v>13.416666666666666</v>
      </c>
      <c r="Q59" s="24"/>
      <c r="R59" s="43">
        <f t="shared" si="6"/>
        <v>0</v>
      </c>
      <c r="S59" s="24"/>
      <c r="T59" s="90" t="s">
        <v>276</v>
      </c>
      <c r="V59" s="2"/>
      <c r="X59" s="2"/>
    </row>
    <row r="60" spans="1:24" ht="60.75" customHeight="1" thickBot="1">
      <c r="A60" s="85" t="s">
        <v>156</v>
      </c>
      <c r="B60" s="86" t="s">
        <v>370</v>
      </c>
      <c r="C60" s="58"/>
      <c r="D60" s="85"/>
      <c r="E60" s="87" t="s">
        <v>86</v>
      </c>
      <c r="F60" s="85"/>
      <c r="G60" s="122"/>
      <c r="H60" s="88"/>
      <c r="I60" s="88"/>
      <c r="J60" s="88"/>
      <c r="K60" s="88">
        <v>48</v>
      </c>
      <c r="L60" s="88">
        <v>24</v>
      </c>
      <c r="M60" s="88"/>
      <c r="N60" s="88">
        <f t="shared" si="0"/>
        <v>54</v>
      </c>
      <c r="O60" s="85"/>
      <c r="P60" s="43" t="s">
        <v>85</v>
      </c>
      <c r="Q60" s="85"/>
      <c r="R60" s="43" t="s">
        <v>85</v>
      </c>
      <c r="S60" s="85"/>
      <c r="T60" s="90" t="s">
        <v>311</v>
      </c>
      <c r="V60" s="2"/>
      <c r="X60" s="2"/>
    </row>
    <row r="61" spans="1:24" ht="60.75" customHeight="1" thickBot="1">
      <c r="A61" s="24" t="s">
        <v>157</v>
      </c>
      <c r="B61" s="23" t="s">
        <v>294</v>
      </c>
      <c r="C61" s="58"/>
      <c r="D61" s="24"/>
      <c r="E61" s="42">
        <v>8</v>
      </c>
      <c r="F61" s="24"/>
      <c r="G61" s="128">
        <f>ROUNDUP(C61/E61,0)</f>
        <v>0</v>
      </c>
      <c r="H61" s="88"/>
      <c r="I61" s="88"/>
      <c r="J61" s="88"/>
      <c r="K61" s="25">
        <v>42</v>
      </c>
      <c r="L61" s="25">
        <v>16</v>
      </c>
      <c r="M61" s="25">
        <v>45</v>
      </c>
      <c r="N61" s="25">
        <f t="shared" si="0"/>
        <v>46</v>
      </c>
      <c r="O61" s="24"/>
      <c r="P61" s="43">
        <f t="shared" si="7"/>
        <v>13.416666666666666</v>
      </c>
      <c r="Q61" s="24"/>
      <c r="R61" s="43">
        <f t="shared" si="6"/>
        <v>0</v>
      </c>
      <c r="S61" s="24"/>
      <c r="T61" s="90" t="s">
        <v>274</v>
      </c>
      <c r="V61" s="2"/>
      <c r="X61" s="2"/>
    </row>
    <row r="62" spans="1:24" ht="60.75" customHeight="1" thickBot="1">
      <c r="A62" s="85" t="s">
        <v>241</v>
      </c>
      <c r="B62" s="86" t="s">
        <v>358</v>
      </c>
      <c r="C62" s="58"/>
      <c r="D62" s="85"/>
      <c r="E62" s="87">
        <v>8</v>
      </c>
      <c r="F62" s="85"/>
      <c r="G62" s="122">
        <f>ROUNDUP(C62/E62,0)</f>
        <v>0</v>
      </c>
      <c r="H62" s="88"/>
      <c r="I62" s="88"/>
      <c r="J62" s="88"/>
      <c r="K62" s="25">
        <v>42</v>
      </c>
      <c r="L62" s="25">
        <v>16</v>
      </c>
      <c r="M62" s="25">
        <v>45</v>
      </c>
      <c r="N62" s="88">
        <f t="shared" si="0"/>
        <v>46</v>
      </c>
      <c r="O62" s="85"/>
      <c r="P62" s="89">
        <f t="shared" si="7"/>
        <v>13.416666666666666</v>
      </c>
      <c r="Q62" s="85"/>
      <c r="R62" s="89">
        <f t="shared" si="6"/>
        <v>0</v>
      </c>
      <c r="S62" s="85"/>
      <c r="T62" s="90" t="s">
        <v>276</v>
      </c>
      <c r="V62" s="2"/>
      <c r="X62" s="2"/>
    </row>
    <row r="63" spans="1:24" ht="60.75" customHeight="1" thickBot="1">
      <c r="A63" s="85" t="s">
        <v>39</v>
      </c>
      <c r="B63" s="86" t="s">
        <v>359</v>
      </c>
      <c r="C63" s="58"/>
      <c r="D63" s="85"/>
      <c r="E63" s="87">
        <v>4</v>
      </c>
      <c r="F63" s="85"/>
      <c r="G63" s="122">
        <f>ROUNDUP(C63/E63,0)</f>
        <v>0</v>
      </c>
      <c r="H63" s="88"/>
      <c r="I63" s="88"/>
      <c r="J63" s="88"/>
      <c r="K63" s="25">
        <v>42</v>
      </c>
      <c r="L63" s="25">
        <v>16</v>
      </c>
      <c r="M63" s="25">
        <v>62</v>
      </c>
      <c r="N63" s="88">
        <f t="shared" si="0"/>
        <v>46</v>
      </c>
      <c r="O63" s="85"/>
      <c r="P63" s="89">
        <f t="shared" si="7"/>
        <v>13.416666666666666</v>
      </c>
      <c r="Q63" s="85"/>
      <c r="R63" s="89">
        <f t="shared" si="6"/>
        <v>0</v>
      </c>
      <c r="S63" s="85"/>
      <c r="T63" s="90" t="s">
        <v>274</v>
      </c>
      <c r="V63" s="2"/>
      <c r="W63" s="21"/>
      <c r="X63" s="2"/>
    </row>
    <row r="64" spans="1:24" ht="60.75" customHeight="1" thickBot="1">
      <c r="A64" s="85" t="s">
        <v>39</v>
      </c>
      <c r="B64" s="86" t="s">
        <v>373</v>
      </c>
      <c r="C64" s="58"/>
      <c r="D64" s="85"/>
      <c r="E64" s="87" t="s">
        <v>86</v>
      </c>
      <c r="F64" s="85"/>
      <c r="G64" s="122"/>
      <c r="H64" s="88"/>
      <c r="I64" s="88"/>
      <c r="J64" s="88" t="s">
        <v>309</v>
      </c>
      <c r="K64" s="88">
        <v>48</v>
      </c>
      <c r="L64" s="88">
        <v>24</v>
      </c>
      <c r="M64" s="88"/>
      <c r="N64" s="88">
        <f t="shared" si="0"/>
        <v>54</v>
      </c>
      <c r="O64" s="85"/>
      <c r="P64" s="43" t="s">
        <v>85</v>
      </c>
      <c r="Q64" s="85"/>
      <c r="R64" s="43" t="s">
        <v>85</v>
      </c>
      <c r="S64" s="85"/>
      <c r="T64" s="90" t="s">
        <v>397</v>
      </c>
      <c r="V64" s="2"/>
      <c r="X64" s="2"/>
    </row>
    <row r="65" spans="1:24" ht="60.75" customHeight="1" thickBot="1">
      <c r="A65" s="85" t="s">
        <v>284</v>
      </c>
      <c r="B65" s="86" t="s">
        <v>285</v>
      </c>
      <c r="C65" s="58"/>
      <c r="D65" s="85"/>
      <c r="E65" s="87">
        <v>3</v>
      </c>
      <c r="F65" s="85"/>
      <c r="G65" s="128">
        <f>ROUNDUP(C65/E65,0)</f>
        <v>0</v>
      </c>
      <c r="H65" s="88">
        <v>30</v>
      </c>
      <c r="I65" s="88">
        <v>30</v>
      </c>
      <c r="J65" s="88">
        <v>24</v>
      </c>
      <c r="K65" s="88">
        <v>30</v>
      </c>
      <c r="L65" s="88">
        <v>30</v>
      </c>
      <c r="M65" s="88">
        <v>24</v>
      </c>
      <c r="N65" s="88">
        <f t="shared" si="0"/>
        <v>60</v>
      </c>
      <c r="O65" s="85"/>
      <c r="P65" s="89">
        <f t="shared" si="7"/>
        <v>12.5</v>
      </c>
      <c r="Q65" s="85"/>
      <c r="R65" s="89">
        <f t="shared" si="6"/>
        <v>0</v>
      </c>
      <c r="S65" s="85"/>
      <c r="T65" s="90" t="s">
        <v>398</v>
      </c>
      <c r="V65" s="2"/>
      <c r="X65" s="2"/>
    </row>
    <row r="66" spans="1:24" ht="60.75" customHeight="1" thickBot="1">
      <c r="A66" s="85" t="s">
        <v>383</v>
      </c>
      <c r="B66" s="86" t="s">
        <v>295</v>
      </c>
      <c r="C66" s="58"/>
      <c r="D66" s="85"/>
      <c r="E66" s="87">
        <v>3</v>
      </c>
      <c r="F66" s="85"/>
      <c r="G66" s="122">
        <f>ROUNDUP(C66/E66,0)</f>
        <v>0</v>
      </c>
      <c r="H66" s="88">
        <v>30</v>
      </c>
      <c r="I66" s="88">
        <v>30</v>
      </c>
      <c r="J66" s="88">
        <v>24</v>
      </c>
      <c r="K66" s="88">
        <v>30</v>
      </c>
      <c r="L66" s="88">
        <v>30</v>
      </c>
      <c r="M66" s="88">
        <v>24</v>
      </c>
      <c r="N66" s="88">
        <f t="shared" si="0"/>
        <v>60</v>
      </c>
      <c r="O66" s="85"/>
      <c r="P66" s="89">
        <f t="shared" si="7"/>
        <v>12.5</v>
      </c>
      <c r="Q66" s="85"/>
      <c r="R66" s="89">
        <f t="shared" si="6"/>
        <v>0</v>
      </c>
      <c r="S66" s="85"/>
      <c r="T66" s="90" t="s">
        <v>398</v>
      </c>
      <c r="V66" s="2"/>
      <c r="X66" s="2"/>
    </row>
    <row r="67" spans="1:24" ht="60.75" customHeight="1" thickBot="1">
      <c r="A67" s="85" t="s">
        <v>158</v>
      </c>
      <c r="B67" s="86" t="s">
        <v>277</v>
      </c>
      <c r="C67" s="58"/>
      <c r="D67" s="85"/>
      <c r="E67" s="87">
        <v>2</v>
      </c>
      <c r="F67" s="85"/>
      <c r="G67" s="122">
        <f>ROUNDUP(C67/E67,0)</f>
        <v>0</v>
      </c>
      <c r="H67" s="88"/>
      <c r="I67" s="88"/>
      <c r="J67" s="88"/>
      <c r="K67" s="88">
        <v>48</v>
      </c>
      <c r="L67" s="88">
        <v>36</v>
      </c>
      <c r="M67" s="88">
        <v>60</v>
      </c>
      <c r="N67" s="88">
        <f t="shared" si="0"/>
        <v>66</v>
      </c>
      <c r="O67" s="85"/>
      <c r="P67" s="89">
        <f t="shared" si="7"/>
        <v>22</v>
      </c>
      <c r="Q67" s="85"/>
      <c r="R67" s="89">
        <f t="shared" si="6"/>
        <v>0</v>
      </c>
      <c r="S67" s="85"/>
      <c r="T67" s="90" t="s">
        <v>16</v>
      </c>
      <c r="V67" s="2"/>
      <c r="X67" s="2"/>
    </row>
    <row r="68" spans="1:20" s="83" customFormat="1" ht="60.75" customHeight="1" thickBot="1">
      <c r="A68" s="85" t="s">
        <v>159</v>
      </c>
      <c r="B68" s="86" t="s">
        <v>296</v>
      </c>
      <c r="C68" s="58"/>
      <c r="D68" s="85"/>
      <c r="E68" s="87">
        <v>3</v>
      </c>
      <c r="F68" s="85"/>
      <c r="G68" s="122"/>
      <c r="H68" s="88">
        <v>30</v>
      </c>
      <c r="I68" s="88">
        <v>30</v>
      </c>
      <c r="J68" s="88">
        <v>24</v>
      </c>
      <c r="K68" s="88">
        <v>30</v>
      </c>
      <c r="L68" s="88">
        <v>30</v>
      </c>
      <c r="M68" s="88">
        <v>24</v>
      </c>
      <c r="N68" s="88">
        <f t="shared" si="0"/>
        <v>60</v>
      </c>
      <c r="O68" s="85"/>
      <c r="P68" s="89">
        <f t="shared" si="7"/>
        <v>12.5</v>
      </c>
      <c r="Q68" s="85"/>
      <c r="R68" s="89"/>
      <c r="S68" s="85"/>
      <c r="T68" s="90" t="s">
        <v>398</v>
      </c>
    </row>
    <row r="69" spans="1:20" s="92" customFormat="1" ht="60.75" customHeight="1" thickBot="1">
      <c r="A69" s="85" t="s">
        <v>160</v>
      </c>
      <c r="B69" s="86" t="s">
        <v>278</v>
      </c>
      <c r="C69" s="58"/>
      <c r="D69" s="85"/>
      <c r="E69" s="87">
        <v>5</v>
      </c>
      <c r="F69" s="85"/>
      <c r="G69" s="122">
        <f>C69/E69</f>
        <v>0</v>
      </c>
      <c r="H69" s="88">
        <v>15</v>
      </c>
      <c r="I69" s="88">
        <v>21</v>
      </c>
      <c r="J69" s="88">
        <v>10</v>
      </c>
      <c r="K69" s="88">
        <v>42</v>
      </c>
      <c r="L69" s="88">
        <v>16</v>
      </c>
      <c r="M69" s="88">
        <v>45</v>
      </c>
      <c r="N69" s="88">
        <f t="shared" si="0"/>
        <v>46</v>
      </c>
      <c r="O69" s="85"/>
      <c r="P69" s="89">
        <f t="shared" si="7"/>
        <v>13.416666666666666</v>
      </c>
      <c r="Q69" s="85"/>
      <c r="R69" s="89">
        <f t="shared" si="6"/>
        <v>0</v>
      </c>
      <c r="S69" s="85"/>
      <c r="T69" s="90" t="s">
        <v>396</v>
      </c>
    </row>
    <row r="70" spans="1:24" ht="60.75" customHeight="1" thickBot="1">
      <c r="A70" s="85" t="s">
        <v>161</v>
      </c>
      <c r="B70" s="86" t="s">
        <v>391</v>
      </c>
      <c r="C70" s="58"/>
      <c r="D70" s="85"/>
      <c r="E70" s="87">
        <v>5</v>
      </c>
      <c r="F70" s="85"/>
      <c r="G70" s="122">
        <f>C70/E70</f>
        <v>0</v>
      </c>
      <c r="H70" s="88">
        <v>15</v>
      </c>
      <c r="I70" s="88">
        <v>21</v>
      </c>
      <c r="J70" s="88">
        <v>10</v>
      </c>
      <c r="K70" s="88">
        <v>42</v>
      </c>
      <c r="L70" s="88">
        <v>16</v>
      </c>
      <c r="M70" s="88">
        <v>45</v>
      </c>
      <c r="N70" s="88">
        <f t="shared" si="0"/>
        <v>46</v>
      </c>
      <c r="O70" s="85"/>
      <c r="P70" s="89">
        <f t="shared" si="7"/>
        <v>13.416666666666666</v>
      </c>
      <c r="Q70" s="85"/>
      <c r="R70" s="89">
        <f t="shared" si="6"/>
        <v>0</v>
      </c>
      <c r="S70" s="85"/>
      <c r="T70" s="90" t="s">
        <v>396</v>
      </c>
      <c r="V70" s="2"/>
      <c r="X70" s="2"/>
    </row>
    <row r="71" spans="1:20" s="83" customFormat="1" ht="60.75" customHeight="1" thickBot="1">
      <c r="A71" s="24" t="s">
        <v>162</v>
      </c>
      <c r="B71" s="23" t="s">
        <v>163</v>
      </c>
      <c r="C71" s="58"/>
      <c r="D71" s="24"/>
      <c r="E71" s="87">
        <v>12</v>
      </c>
      <c r="F71" s="24"/>
      <c r="G71" s="128">
        <f>C71/E71</f>
        <v>0</v>
      </c>
      <c r="H71" s="88">
        <v>14</v>
      </c>
      <c r="I71" s="88">
        <v>14</v>
      </c>
      <c r="J71" s="88">
        <v>12</v>
      </c>
      <c r="K71" s="25">
        <v>42</v>
      </c>
      <c r="L71" s="25">
        <v>16</v>
      </c>
      <c r="M71" s="25">
        <v>45</v>
      </c>
      <c r="N71" s="25">
        <f t="shared" si="0"/>
        <v>46</v>
      </c>
      <c r="O71" s="24"/>
      <c r="P71" s="43">
        <f t="shared" si="7"/>
        <v>13.416666666666666</v>
      </c>
      <c r="Q71" s="24"/>
      <c r="R71" s="43">
        <f t="shared" si="6"/>
        <v>0</v>
      </c>
      <c r="S71" s="24"/>
      <c r="T71" s="90" t="s">
        <v>396</v>
      </c>
    </row>
    <row r="72" spans="1:24" ht="60.75" customHeight="1" thickBot="1">
      <c r="A72" s="24" t="s">
        <v>164</v>
      </c>
      <c r="B72" s="23" t="s">
        <v>360</v>
      </c>
      <c r="C72" s="58"/>
      <c r="D72" s="24"/>
      <c r="E72" s="42">
        <v>4</v>
      </c>
      <c r="F72" s="24"/>
      <c r="G72" s="128">
        <f>ROUNDUP(C72/E72,0)</f>
        <v>0</v>
      </c>
      <c r="H72" s="88"/>
      <c r="I72" s="88"/>
      <c r="J72" s="88"/>
      <c r="K72" s="25">
        <v>42</v>
      </c>
      <c r="L72" s="25">
        <v>16</v>
      </c>
      <c r="M72" s="25">
        <v>45</v>
      </c>
      <c r="N72" s="25">
        <f t="shared" si="0"/>
        <v>46</v>
      </c>
      <c r="O72" s="24"/>
      <c r="P72" s="43">
        <f t="shared" si="7"/>
        <v>13.416666666666666</v>
      </c>
      <c r="Q72" s="24"/>
      <c r="R72" s="43">
        <f t="shared" si="6"/>
        <v>0</v>
      </c>
      <c r="S72" s="24"/>
      <c r="T72" s="12" t="s">
        <v>362</v>
      </c>
      <c r="V72" s="2"/>
      <c r="X72" s="2"/>
    </row>
    <row r="73" spans="1:24" ht="60.75" customHeight="1" thickBot="1">
      <c r="A73" s="24" t="s">
        <v>165</v>
      </c>
      <c r="B73" s="23" t="s">
        <v>361</v>
      </c>
      <c r="C73" s="58"/>
      <c r="D73" s="24"/>
      <c r="E73" s="42">
        <v>4</v>
      </c>
      <c r="F73" s="24"/>
      <c r="G73" s="128">
        <f>ROUNDUP(C73/E73,0)</f>
        <v>0</v>
      </c>
      <c r="H73" s="88"/>
      <c r="I73" s="88"/>
      <c r="J73" s="88"/>
      <c r="K73" s="25">
        <v>42</v>
      </c>
      <c r="L73" s="25">
        <v>16</v>
      </c>
      <c r="M73" s="25">
        <v>62</v>
      </c>
      <c r="N73" s="25">
        <f t="shared" si="0"/>
        <v>46</v>
      </c>
      <c r="O73" s="24"/>
      <c r="P73" s="43">
        <f t="shared" si="7"/>
        <v>13.416666666666666</v>
      </c>
      <c r="Q73" s="24"/>
      <c r="R73" s="43">
        <f t="shared" si="6"/>
        <v>0</v>
      </c>
      <c r="S73" s="24"/>
      <c r="T73" s="12" t="s">
        <v>363</v>
      </c>
      <c r="V73" s="2"/>
      <c r="X73" s="2"/>
    </row>
    <row r="74" spans="1:24" ht="60.75" customHeight="1" thickBot="1">
      <c r="A74" s="24"/>
      <c r="B74" s="23" t="s">
        <v>365</v>
      </c>
      <c r="C74" s="58"/>
      <c r="D74" s="24"/>
      <c r="E74" s="42">
        <v>15</v>
      </c>
      <c r="F74" s="24"/>
      <c r="G74" s="122">
        <f>ROUNDUP(C74/E74,0)</f>
        <v>0</v>
      </c>
      <c r="H74" s="88">
        <v>21</v>
      </c>
      <c r="I74" s="88">
        <v>21</v>
      </c>
      <c r="J74" s="88">
        <v>5</v>
      </c>
      <c r="K74" s="25">
        <v>21</v>
      </c>
      <c r="L74" s="25">
        <v>21</v>
      </c>
      <c r="M74" s="25"/>
      <c r="N74" s="25">
        <f t="shared" si="0"/>
        <v>51</v>
      </c>
      <c r="O74" s="24"/>
      <c r="P74" s="43">
        <f t="shared" si="7"/>
        <v>7.4375</v>
      </c>
      <c r="Q74" s="24"/>
      <c r="R74" s="89">
        <f>G74*P74</f>
        <v>0</v>
      </c>
      <c r="S74" s="24"/>
      <c r="T74" s="12" t="s">
        <v>366</v>
      </c>
      <c r="V74" s="2"/>
      <c r="X74" s="2"/>
    </row>
    <row r="75" spans="1:24" ht="60.75" customHeight="1" thickBot="1">
      <c r="A75" s="85" t="s">
        <v>166</v>
      </c>
      <c r="B75" s="86" t="s">
        <v>167</v>
      </c>
      <c r="C75" s="58"/>
      <c r="D75" s="85"/>
      <c r="E75" s="87">
        <v>12</v>
      </c>
      <c r="F75" s="85"/>
      <c r="G75" s="122">
        <f>C75/E75</f>
        <v>0</v>
      </c>
      <c r="H75" s="88">
        <v>9</v>
      </c>
      <c r="I75" s="88">
        <v>10</v>
      </c>
      <c r="J75" s="88">
        <v>20</v>
      </c>
      <c r="K75" s="88">
        <v>72</v>
      </c>
      <c r="L75" s="88">
        <v>24</v>
      </c>
      <c r="M75" s="88">
        <v>60</v>
      </c>
      <c r="N75" s="88">
        <f aca="true" t="shared" si="8" ref="N75:N111">L75+30</f>
        <v>54</v>
      </c>
      <c r="O75" s="85"/>
      <c r="P75" s="89">
        <f t="shared" si="7"/>
        <v>27</v>
      </c>
      <c r="Q75" s="85"/>
      <c r="R75" s="89">
        <f t="shared" si="6"/>
        <v>0</v>
      </c>
      <c r="S75" s="85"/>
      <c r="T75" s="90" t="s">
        <v>392</v>
      </c>
      <c r="V75" s="2"/>
      <c r="X75" s="2"/>
    </row>
    <row r="76" spans="1:24" ht="60.75" customHeight="1" thickBot="1">
      <c r="A76" s="85" t="s">
        <v>168</v>
      </c>
      <c r="B76" s="86" t="s">
        <v>169</v>
      </c>
      <c r="C76" s="58"/>
      <c r="D76" s="85"/>
      <c r="E76" s="87">
        <v>12</v>
      </c>
      <c r="F76" s="85"/>
      <c r="G76" s="122">
        <f>C76/E76</f>
        <v>0</v>
      </c>
      <c r="H76" s="88">
        <v>7</v>
      </c>
      <c r="I76" s="88">
        <v>6</v>
      </c>
      <c r="J76" s="88">
        <v>31</v>
      </c>
      <c r="K76" s="88">
        <v>72</v>
      </c>
      <c r="L76" s="88">
        <v>24</v>
      </c>
      <c r="M76" s="88">
        <v>60</v>
      </c>
      <c r="N76" s="88">
        <f t="shared" si="8"/>
        <v>54</v>
      </c>
      <c r="O76" s="85"/>
      <c r="P76" s="89">
        <f t="shared" si="7"/>
        <v>27</v>
      </c>
      <c r="Q76" s="85"/>
      <c r="R76" s="89">
        <f t="shared" si="6"/>
        <v>0</v>
      </c>
      <c r="S76" s="85"/>
      <c r="T76" s="90" t="s">
        <v>392</v>
      </c>
      <c r="V76" s="2"/>
      <c r="X76" s="2"/>
    </row>
    <row r="77" spans="1:24" ht="60.75" customHeight="1" thickBot="1">
      <c r="A77" s="85" t="s">
        <v>170</v>
      </c>
      <c r="B77" s="86" t="s">
        <v>171</v>
      </c>
      <c r="C77" s="58"/>
      <c r="D77" s="85"/>
      <c r="E77" s="87">
        <v>30</v>
      </c>
      <c r="F77" s="85"/>
      <c r="G77" s="122">
        <f>C77/E77</f>
        <v>0</v>
      </c>
      <c r="H77" s="88">
        <v>6</v>
      </c>
      <c r="I77" s="88">
        <v>6</v>
      </c>
      <c r="J77" s="88">
        <v>10</v>
      </c>
      <c r="K77" s="88">
        <v>72</v>
      </c>
      <c r="L77" s="88">
        <v>24</v>
      </c>
      <c r="M77" s="88">
        <v>60</v>
      </c>
      <c r="N77" s="88">
        <f t="shared" si="8"/>
        <v>54</v>
      </c>
      <c r="O77" s="85"/>
      <c r="P77" s="89">
        <f t="shared" si="7"/>
        <v>27</v>
      </c>
      <c r="Q77" s="85"/>
      <c r="R77" s="89">
        <f t="shared" si="6"/>
        <v>0</v>
      </c>
      <c r="S77" s="85"/>
      <c r="T77" s="90" t="s">
        <v>392</v>
      </c>
      <c r="V77" s="2"/>
      <c r="X77" s="2"/>
    </row>
    <row r="78" spans="1:22" s="83" customFormat="1" ht="60.75" customHeight="1" thickBot="1">
      <c r="A78" s="24" t="s">
        <v>172</v>
      </c>
      <c r="B78" s="23" t="s">
        <v>173</v>
      </c>
      <c r="C78" s="58"/>
      <c r="D78" s="24"/>
      <c r="E78" s="42">
        <v>3</v>
      </c>
      <c r="F78" s="24"/>
      <c r="G78" s="128">
        <f>ROUNDUP(C78/E78,0)</f>
        <v>0</v>
      </c>
      <c r="H78" s="88"/>
      <c r="I78" s="88"/>
      <c r="J78" s="88"/>
      <c r="K78" s="25">
        <v>72</v>
      </c>
      <c r="L78" s="25">
        <v>36</v>
      </c>
      <c r="M78" s="25">
        <v>24</v>
      </c>
      <c r="N78" s="25">
        <f t="shared" si="8"/>
        <v>66</v>
      </c>
      <c r="O78" s="24"/>
      <c r="P78" s="43">
        <f t="shared" si="7"/>
        <v>33</v>
      </c>
      <c r="Q78" s="24"/>
      <c r="R78" s="43">
        <f t="shared" si="6"/>
        <v>0</v>
      </c>
      <c r="S78" s="24"/>
      <c r="T78" s="12" t="s">
        <v>28</v>
      </c>
      <c r="V78" s="93"/>
    </row>
    <row r="79" spans="1:24" ht="72.75" customHeight="1" thickBot="1">
      <c r="A79" s="24" t="s">
        <v>174</v>
      </c>
      <c r="B79" s="23" t="s">
        <v>175</v>
      </c>
      <c r="C79" s="58"/>
      <c r="D79" s="24"/>
      <c r="E79" s="42">
        <v>12</v>
      </c>
      <c r="F79" s="24"/>
      <c r="G79" s="128">
        <f aca="true" t="shared" si="9" ref="G79:G85">C79/E79</f>
        <v>0</v>
      </c>
      <c r="H79" s="88"/>
      <c r="I79" s="88"/>
      <c r="J79" s="88"/>
      <c r="K79" s="25">
        <v>72</v>
      </c>
      <c r="L79" s="25">
        <v>24</v>
      </c>
      <c r="M79" s="25">
        <v>60</v>
      </c>
      <c r="N79" s="25">
        <f t="shared" si="8"/>
        <v>54</v>
      </c>
      <c r="O79" s="24"/>
      <c r="P79" s="43">
        <f t="shared" si="7"/>
        <v>27</v>
      </c>
      <c r="Q79" s="24"/>
      <c r="R79" s="43">
        <f t="shared" si="6"/>
        <v>0</v>
      </c>
      <c r="S79" s="24"/>
      <c r="T79" s="12" t="s">
        <v>17</v>
      </c>
      <c r="V79" s="2"/>
      <c r="W79" s="22"/>
      <c r="X79" s="2"/>
    </row>
    <row r="80" spans="1:24" ht="60.75" customHeight="1" thickBot="1">
      <c r="A80" s="85" t="s">
        <v>176</v>
      </c>
      <c r="B80" s="86" t="s">
        <v>297</v>
      </c>
      <c r="C80" s="58"/>
      <c r="D80" s="85"/>
      <c r="E80" s="87">
        <v>56</v>
      </c>
      <c r="F80" s="85"/>
      <c r="G80" s="122">
        <f t="shared" si="9"/>
        <v>0</v>
      </c>
      <c r="H80" s="88">
        <v>13</v>
      </c>
      <c r="I80" s="88">
        <v>8</v>
      </c>
      <c r="J80" s="88">
        <v>5</v>
      </c>
      <c r="K80" s="88">
        <v>42</v>
      </c>
      <c r="L80" s="88">
        <v>16</v>
      </c>
      <c r="M80" s="88">
        <v>90</v>
      </c>
      <c r="N80" s="88">
        <f t="shared" si="8"/>
        <v>46</v>
      </c>
      <c r="O80" s="85"/>
      <c r="P80" s="89">
        <f t="shared" si="7"/>
        <v>13.416666666666666</v>
      </c>
      <c r="Q80" s="85"/>
      <c r="R80" s="89">
        <f t="shared" si="6"/>
        <v>0</v>
      </c>
      <c r="S80" s="85"/>
      <c r="T80" s="90" t="s">
        <v>396</v>
      </c>
      <c r="V80" s="2"/>
      <c r="X80" s="2"/>
    </row>
    <row r="81" spans="1:20" s="83" customFormat="1" ht="60.75" customHeight="1" thickBot="1">
      <c r="A81" s="85" t="s">
        <v>177</v>
      </c>
      <c r="B81" s="86" t="s">
        <v>279</v>
      </c>
      <c r="C81" s="58"/>
      <c r="D81" s="85"/>
      <c r="E81" s="87">
        <v>80</v>
      </c>
      <c r="F81" s="85"/>
      <c r="G81" s="122">
        <f t="shared" si="9"/>
        <v>0</v>
      </c>
      <c r="H81" s="88">
        <v>8</v>
      </c>
      <c r="I81" s="88">
        <v>4</v>
      </c>
      <c r="J81" s="88">
        <v>12</v>
      </c>
      <c r="K81" s="88">
        <v>42</v>
      </c>
      <c r="L81" s="88">
        <v>16</v>
      </c>
      <c r="M81" s="88">
        <v>90</v>
      </c>
      <c r="N81" s="88">
        <f t="shared" si="8"/>
        <v>46</v>
      </c>
      <c r="O81" s="85"/>
      <c r="P81" s="89">
        <f t="shared" si="7"/>
        <v>13.416666666666666</v>
      </c>
      <c r="Q81" s="85"/>
      <c r="R81" s="89">
        <f t="shared" si="6"/>
        <v>0</v>
      </c>
      <c r="S81" s="85"/>
      <c r="T81" s="90" t="s">
        <v>396</v>
      </c>
    </row>
    <row r="82" spans="1:24" ht="60.75" customHeight="1" thickBot="1">
      <c r="A82" s="85" t="s">
        <v>178</v>
      </c>
      <c r="B82" s="86" t="s">
        <v>181</v>
      </c>
      <c r="C82" s="58"/>
      <c r="D82" s="85"/>
      <c r="E82" s="87">
        <v>36</v>
      </c>
      <c r="F82" s="85"/>
      <c r="G82" s="122">
        <f t="shared" si="9"/>
        <v>0</v>
      </c>
      <c r="H82" s="88">
        <v>5</v>
      </c>
      <c r="I82" s="88">
        <v>5</v>
      </c>
      <c r="J82" s="88">
        <v>12</v>
      </c>
      <c r="K82" s="88">
        <v>42</v>
      </c>
      <c r="L82" s="88">
        <v>16</v>
      </c>
      <c r="M82" s="88">
        <v>90</v>
      </c>
      <c r="N82" s="88">
        <f t="shared" si="8"/>
        <v>46</v>
      </c>
      <c r="O82" s="85"/>
      <c r="P82" s="89">
        <f t="shared" si="7"/>
        <v>13.416666666666666</v>
      </c>
      <c r="Q82" s="85"/>
      <c r="R82" s="89">
        <f t="shared" si="6"/>
        <v>0</v>
      </c>
      <c r="S82" s="85"/>
      <c r="T82" s="90" t="s">
        <v>396</v>
      </c>
      <c r="V82" s="2"/>
      <c r="X82" s="2"/>
    </row>
    <row r="83" spans="1:24" ht="60.75" customHeight="1" thickBot="1">
      <c r="A83" s="85" t="s">
        <v>179</v>
      </c>
      <c r="B83" s="86" t="s">
        <v>180</v>
      </c>
      <c r="C83" s="58"/>
      <c r="D83" s="85"/>
      <c r="E83" s="87">
        <v>12</v>
      </c>
      <c r="F83" s="85"/>
      <c r="G83" s="122">
        <f t="shared" si="9"/>
        <v>0</v>
      </c>
      <c r="H83" s="88">
        <v>9</v>
      </c>
      <c r="I83" s="88">
        <v>19</v>
      </c>
      <c r="J83" s="88">
        <v>12</v>
      </c>
      <c r="K83" s="88">
        <v>42</v>
      </c>
      <c r="L83" s="88">
        <v>16</v>
      </c>
      <c r="M83" s="88">
        <v>90</v>
      </c>
      <c r="N83" s="88">
        <f t="shared" si="8"/>
        <v>46</v>
      </c>
      <c r="O83" s="85"/>
      <c r="P83" s="89">
        <f t="shared" si="7"/>
        <v>13.416666666666666</v>
      </c>
      <c r="Q83" s="85"/>
      <c r="R83" s="89">
        <f t="shared" si="6"/>
        <v>0</v>
      </c>
      <c r="S83" s="85"/>
      <c r="T83" s="90" t="s">
        <v>396</v>
      </c>
      <c r="V83" s="2"/>
      <c r="X83" s="2"/>
    </row>
    <row r="84" spans="1:24" ht="60.75" customHeight="1" thickBot="1">
      <c r="A84" s="85" t="s">
        <v>182</v>
      </c>
      <c r="B84" s="86" t="s">
        <v>298</v>
      </c>
      <c r="C84" s="58"/>
      <c r="D84" s="85"/>
      <c r="E84" s="87">
        <v>64</v>
      </c>
      <c r="F84" s="85"/>
      <c r="G84" s="122">
        <f t="shared" si="9"/>
        <v>0</v>
      </c>
      <c r="H84" s="88">
        <v>7</v>
      </c>
      <c r="I84" s="88">
        <v>4</v>
      </c>
      <c r="J84" s="88">
        <v>11</v>
      </c>
      <c r="K84" s="88">
        <v>42</v>
      </c>
      <c r="L84" s="88">
        <v>16</v>
      </c>
      <c r="M84" s="88">
        <v>90</v>
      </c>
      <c r="N84" s="88">
        <f t="shared" si="8"/>
        <v>46</v>
      </c>
      <c r="O84" s="85"/>
      <c r="P84" s="89">
        <f t="shared" si="7"/>
        <v>13.416666666666666</v>
      </c>
      <c r="Q84" s="85"/>
      <c r="R84" s="89">
        <f t="shared" si="6"/>
        <v>0</v>
      </c>
      <c r="S84" s="85"/>
      <c r="T84" s="90" t="s">
        <v>396</v>
      </c>
      <c r="V84" s="2"/>
      <c r="X84" s="2"/>
    </row>
    <row r="85" spans="1:24" ht="60.75" customHeight="1" thickBot="1">
      <c r="A85" s="85" t="s">
        <v>183</v>
      </c>
      <c r="B85" s="86" t="s">
        <v>299</v>
      </c>
      <c r="C85" s="58"/>
      <c r="D85" s="85"/>
      <c r="E85" s="87">
        <v>64</v>
      </c>
      <c r="F85" s="85"/>
      <c r="G85" s="122">
        <f t="shared" si="9"/>
        <v>0</v>
      </c>
      <c r="H85" s="88">
        <v>7</v>
      </c>
      <c r="I85" s="88">
        <v>4</v>
      </c>
      <c r="J85" s="88">
        <v>11</v>
      </c>
      <c r="K85" s="88">
        <v>42</v>
      </c>
      <c r="L85" s="88">
        <v>16</v>
      </c>
      <c r="M85" s="88">
        <v>90</v>
      </c>
      <c r="N85" s="88">
        <f t="shared" si="8"/>
        <v>46</v>
      </c>
      <c r="O85" s="85"/>
      <c r="P85" s="89">
        <f t="shared" si="7"/>
        <v>13.416666666666666</v>
      </c>
      <c r="Q85" s="85"/>
      <c r="R85" s="89">
        <f t="shared" si="6"/>
        <v>0</v>
      </c>
      <c r="S85" s="85"/>
      <c r="T85" s="90" t="s">
        <v>396</v>
      </c>
      <c r="V85" s="2"/>
      <c r="X85" s="2"/>
    </row>
    <row r="86" spans="1:24" ht="60.75" customHeight="1" thickBot="1">
      <c r="A86" s="24" t="s">
        <v>184</v>
      </c>
      <c r="B86" s="23" t="s">
        <v>185</v>
      </c>
      <c r="C86" s="58"/>
      <c r="D86" s="24"/>
      <c r="E86" s="42" t="s">
        <v>86</v>
      </c>
      <c r="F86" s="24"/>
      <c r="G86" s="128" t="s">
        <v>85</v>
      </c>
      <c r="H86" s="88"/>
      <c r="I86" s="88"/>
      <c r="J86" s="88"/>
      <c r="K86" s="25"/>
      <c r="L86" s="25"/>
      <c r="M86" s="25"/>
      <c r="N86" s="25"/>
      <c r="O86" s="24"/>
      <c r="P86" s="43" t="s">
        <v>85</v>
      </c>
      <c r="Q86" s="24"/>
      <c r="R86" s="43" t="s">
        <v>85</v>
      </c>
      <c r="S86" s="24"/>
      <c r="T86" s="12" t="s">
        <v>327</v>
      </c>
      <c r="V86" s="2"/>
      <c r="X86" s="2"/>
    </row>
    <row r="87" spans="1:20" s="83" customFormat="1" ht="60.75" customHeight="1" thickBot="1">
      <c r="A87" s="85" t="s">
        <v>40</v>
      </c>
      <c r="B87" s="86" t="s">
        <v>244</v>
      </c>
      <c r="C87" s="58"/>
      <c r="D87" s="85"/>
      <c r="E87" s="87">
        <v>4</v>
      </c>
      <c r="F87" s="85"/>
      <c r="G87" s="122">
        <f>ROUNDUP(C87/E87,0)</f>
        <v>0</v>
      </c>
      <c r="H87" s="88">
        <v>21</v>
      </c>
      <c r="I87" s="88">
        <v>9</v>
      </c>
      <c r="J87" s="88">
        <v>11</v>
      </c>
      <c r="K87" s="88">
        <v>21</v>
      </c>
      <c r="L87" s="88">
        <v>9</v>
      </c>
      <c r="M87" s="88">
        <v>11</v>
      </c>
      <c r="N87" s="88">
        <f t="shared" si="8"/>
        <v>39</v>
      </c>
      <c r="O87" s="85"/>
      <c r="P87" s="43">
        <f t="shared" si="7"/>
        <v>5.6875</v>
      </c>
      <c r="Q87" s="85"/>
      <c r="R87" s="89">
        <f>G87*P87</f>
        <v>0</v>
      </c>
      <c r="S87" s="85"/>
      <c r="T87" s="90" t="s">
        <v>41</v>
      </c>
    </row>
    <row r="88" spans="1:20" s="91" customFormat="1" ht="60.75" customHeight="1" thickBot="1">
      <c r="A88" s="24" t="s">
        <v>186</v>
      </c>
      <c r="B88" s="23" t="s">
        <v>187</v>
      </c>
      <c r="C88" s="58"/>
      <c r="D88" s="24"/>
      <c r="E88" s="42" t="s">
        <v>86</v>
      </c>
      <c r="F88" s="24"/>
      <c r="G88" s="127" t="s">
        <v>85</v>
      </c>
      <c r="H88" s="88"/>
      <c r="I88" s="88"/>
      <c r="J88" s="88"/>
      <c r="K88" s="25"/>
      <c r="L88" s="25"/>
      <c r="M88" s="25"/>
      <c r="N88" s="25">
        <f t="shared" si="8"/>
        <v>30</v>
      </c>
      <c r="O88" s="24"/>
      <c r="P88" s="43" t="s">
        <v>85</v>
      </c>
      <c r="Q88" s="24"/>
      <c r="R88" s="43" t="s">
        <v>85</v>
      </c>
      <c r="S88" s="24"/>
      <c r="T88" s="12" t="s">
        <v>18</v>
      </c>
    </row>
    <row r="89" spans="1:20" s="83" customFormat="1" ht="60.75" customHeight="1" thickBot="1">
      <c r="A89" s="24" t="s">
        <v>325</v>
      </c>
      <c r="B89" s="23" t="s">
        <v>368</v>
      </c>
      <c r="C89" s="58"/>
      <c r="D89" s="24"/>
      <c r="E89" s="42" t="s">
        <v>86</v>
      </c>
      <c r="F89" s="24"/>
      <c r="G89" s="127" t="s">
        <v>85</v>
      </c>
      <c r="H89" s="88"/>
      <c r="I89" s="88"/>
      <c r="J89" s="88"/>
      <c r="K89" s="25"/>
      <c r="L89" s="25"/>
      <c r="M89" s="25"/>
      <c r="N89" s="25">
        <f t="shared" si="8"/>
        <v>30</v>
      </c>
      <c r="O89" s="24"/>
      <c r="P89" s="43" t="s">
        <v>85</v>
      </c>
      <c r="Q89" s="24"/>
      <c r="R89" s="43" t="s">
        <v>85</v>
      </c>
      <c r="S89" s="24"/>
      <c r="T89" s="12" t="s">
        <v>18</v>
      </c>
    </row>
    <row r="90" spans="1:24" ht="60.75" customHeight="1" thickBot="1">
      <c r="A90" s="24" t="s">
        <v>188</v>
      </c>
      <c r="B90" s="23" t="s">
        <v>42</v>
      </c>
      <c r="C90" s="58"/>
      <c r="D90" s="24"/>
      <c r="E90" s="42" t="s">
        <v>87</v>
      </c>
      <c r="F90" s="24"/>
      <c r="G90" s="127" t="s">
        <v>85</v>
      </c>
      <c r="H90" s="88"/>
      <c r="I90" s="88"/>
      <c r="J90" s="88"/>
      <c r="K90" s="25"/>
      <c r="L90" s="25"/>
      <c r="M90" s="25"/>
      <c r="N90" s="25">
        <f t="shared" si="8"/>
        <v>30</v>
      </c>
      <c r="O90" s="24"/>
      <c r="P90" s="43" t="s">
        <v>85</v>
      </c>
      <c r="Q90" s="24"/>
      <c r="R90" s="43" t="s">
        <v>85</v>
      </c>
      <c r="S90" s="24"/>
      <c r="T90" s="12" t="s">
        <v>54</v>
      </c>
      <c r="V90" s="2"/>
      <c r="X90" s="2"/>
    </row>
    <row r="91" spans="1:20" s="9" customFormat="1" ht="60.75" customHeight="1" thickBot="1">
      <c r="A91" s="85" t="s">
        <v>43</v>
      </c>
      <c r="B91" s="86" t="s">
        <v>387</v>
      </c>
      <c r="C91" s="58"/>
      <c r="D91" s="85"/>
      <c r="E91" s="87">
        <v>1</v>
      </c>
      <c r="F91" s="85"/>
      <c r="G91" s="122">
        <f>C91/E91</f>
        <v>0</v>
      </c>
      <c r="H91" s="88"/>
      <c r="I91" s="88"/>
      <c r="J91" s="88"/>
      <c r="K91" s="88">
        <v>60</v>
      </c>
      <c r="L91" s="88">
        <v>24</v>
      </c>
      <c r="M91" s="88">
        <v>18</v>
      </c>
      <c r="N91" s="88">
        <f t="shared" si="8"/>
        <v>54</v>
      </c>
      <c r="O91" s="85"/>
      <c r="P91" s="89">
        <f aca="true" t="shared" si="10" ref="P91:P97">K91*N91/144</f>
        <v>22.5</v>
      </c>
      <c r="Q91" s="85"/>
      <c r="R91" s="89">
        <f>G91*P91</f>
        <v>0</v>
      </c>
      <c r="S91" s="85"/>
      <c r="T91" s="90" t="s">
        <v>385</v>
      </c>
    </row>
    <row r="92" spans="1:24" ht="60.75" customHeight="1" thickBot="1">
      <c r="A92" s="24" t="s">
        <v>189</v>
      </c>
      <c r="B92" s="23" t="s">
        <v>190</v>
      </c>
      <c r="C92" s="58"/>
      <c r="D92" s="24"/>
      <c r="E92" s="42">
        <v>170</v>
      </c>
      <c r="F92" s="24"/>
      <c r="G92" s="128">
        <f>C92/E92</f>
        <v>0</v>
      </c>
      <c r="H92" s="88">
        <v>6</v>
      </c>
      <c r="I92" s="88">
        <v>7</v>
      </c>
      <c r="J92" s="88">
        <v>2</v>
      </c>
      <c r="K92" s="88">
        <v>42</v>
      </c>
      <c r="L92" s="88">
        <v>16</v>
      </c>
      <c r="M92" s="88">
        <v>90</v>
      </c>
      <c r="N92" s="88">
        <f>L92+30</f>
        <v>46</v>
      </c>
      <c r="O92" s="85"/>
      <c r="P92" s="89">
        <f t="shared" si="10"/>
        <v>13.416666666666666</v>
      </c>
      <c r="Q92" s="85"/>
      <c r="R92" s="89">
        <f>G92*P92</f>
        <v>0</v>
      </c>
      <c r="S92" s="24"/>
      <c r="T92" s="90" t="s">
        <v>396</v>
      </c>
      <c r="V92" s="2"/>
      <c r="X92" s="2"/>
    </row>
    <row r="93" spans="1:20" s="83" customFormat="1" ht="60.75" customHeight="1" thickBot="1">
      <c r="A93" s="24" t="s">
        <v>191</v>
      </c>
      <c r="B93" s="23" t="s">
        <v>192</v>
      </c>
      <c r="C93" s="58"/>
      <c r="D93" s="24"/>
      <c r="E93" s="42">
        <v>20</v>
      </c>
      <c r="F93" s="24"/>
      <c r="G93" s="128">
        <f aca="true" t="shared" si="11" ref="G93:G101">ROUNDUP(C93/E93,0)</f>
        <v>0</v>
      </c>
      <c r="H93" s="88"/>
      <c r="I93" s="88"/>
      <c r="J93" s="88"/>
      <c r="K93" s="25">
        <v>42</v>
      </c>
      <c r="L93" s="25">
        <v>16</v>
      </c>
      <c r="M93" s="25">
        <v>45</v>
      </c>
      <c r="N93" s="25">
        <f t="shared" si="8"/>
        <v>46</v>
      </c>
      <c r="O93" s="24"/>
      <c r="P93" s="43">
        <f t="shared" si="10"/>
        <v>13.416666666666666</v>
      </c>
      <c r="Q93" s="24"/>
      <c r="R93" s="43">
        <f t="shared" si="6"/>
        <v>0</v>
      </c>
      <c r="S93" s="24"/>
      <c r="T93" s="12" t="s">
        <v>14</v>
      </c>
    </row>
    <row r="94" spans="1:20" s="83" customFormat="1" ht="60.75" customHeight="1" thickBot="1">
      <c r="A94" s="24" t="s">
        <v>377</v>
      </c>
      <c r="B94" s="23" t="s">
        <v>378</v>
      </c>
      <c r="C94" s="58"/>
      <c r="D94" s="24"/>
      <c r="E94" s="42">
        <v>20</v>
      </c>
      <c r="F94" s="24"/>
      <c r="G94" s="128">
        <f t="shared" si="11"/>
        <v>0</v>
      </c>
      <c r="H94" s="88"/>
      <c r="I94" s="88"/>
      <c r="J94" s="88"/>
      <c r="K94" s="25">
        <v>42</v>
      </c>
      <c r="L94" s="25">
        <v>16</v>
      </c>
      <c r="M94" s="25">
        <v>45</v>
      </c>
      <c r="N94" s="25">
        <f>L94+30</f>
        <v>46</v>
      </c>
      <c r="O94" s="24"/>
      <c r="P94" s="43">
        <f t="shared" si="10"/>
        <v>13.416666666666666</v>
      </c>
      <c r="Q94" s="24"/>
      <c r="R94" s="43">
        <f>G94*P94</f>
        <v>0</v>
      </c>
      <c r="S94" s="24"/>
      <c r="T94" s="12" t="s">
        <v>14</v>
      </c>
    </row>
    <row r="95" spans="1:24" ht="60.75" customHeight="1" thickBot="1">
      <c r="A95" s="85" t="s">
        <v>44</v>
      </c>
      <c r="B95" s="86" t="s">
        <v>45</v>
      </c>
      <c r="C95" s="58"/>
      <c r="D95" s="85"/>
      <c r="E95" s="87">
        <v>20</v>
      </c>
      <c r="F95" s="85"/>
      <c r="G95" s="122">
        <f t="shared" si="11"/>
        <v>0</v>
      </c>
      <c r="H95" s="88"/>
      <c r="I95" s="88"/>
      <c r="J95" s="88"/>
      <c r="K95" s="88">
        <v>42</v>
      </c>
      <c r="L95" s="88">
        <v>16</v>
      </c>
      <c r="M95" s="88">
        <v>45</v>
      </c>
      <c r="N95" s="88">
        <f t="shared" si="8"/>
        <v>46</v>
      </c>
      <c r="O95" s="85"/>
      <c r="P95" s="89">
        <f t="shared" si="10"/>
        <v>13.416666666666666</v>
      </c>
      <c r="Q95" s="85"/>
      <c r="R95" s="89">
        <f t="shared" si="6"/>
        <v>0</v>
      </c>
      <c r="S95" s="85"/>
      <c r="T95" s="90" t="s">
        <v>14</v>
      </c>
      <c r="V95" s="2"/>
      <c r="X95" s="2"/>
    </row>
    <row r="96" spans="1:24" ht="60.75" customHeight="1" thickBot="1">
      <c r="A96" s="24" t="s">
        <v>193</v>
      </c>
      <c r="B96" s="23" t="s">
        <v>194</v>
      </c>
      <c r="C96" s="58"/>
      <c r="D96" s="24"/>
      <c r="E96" s="42">
        <v>16</v>
      </c>
      <c r="F96" s="24"/>
      <c r="G96" s="128">
        <f t="shared" si="11"/>
        <v>0</v>
      </c>
      <c r="H96" s="88"/>
      <c r="I96" s="88"/>
      <c r="J96" s="88"/>
      <c r="K96" s="25">
        <v>72</v>
      </c>
      <c r="L96" s="25">
        <v>12</v>
      </c>
      <c r="M96" s="25">
        <v>42</v>
      </c>
      <c r="N96" s="25">
        <f t="shared" si="8"/>
        <v>42</v>
      </c>
      <c r="O96" s="24"/>
      <c r="P96" s="43">
        <f t="shared" si="10"/>
        <v>21</v>
      </c>
      <c r="Q96" s="24"/>
      <c r="R96" s="43">
        <f t="shared" si="6"/>
        <v>0</v>
      </c>
      <c r="S96" s="24"/>
      <c r="T96" s="90" t="s">
        <v>23</v>
      </c>
      <c r="V96" s="2"/>
      <c r="X96" s="2"/>
    </row>
    <row r="97" spans="1:24" ht="60.75" customHeight="1" thickBot="1">
      <c r="A97" s="24" t="s">
        <v>195</v>
      </c>
      <c r="B97" s="23" t="s">
        <v>196</v>
      </c>
      <c r="C97" s="58"/>
      <c r="D97" s="24"/>
      <c r="E97" s="42">
        <v>5</v>
      </c>
      <c r="F97" s="24"/>
      <c r="G97" s="128">
        <f t="shared" si="11"/>
        <v>0</v>
      </c>
      <c r="H97" s="88"/>
      <c r="I97" s="88"/>
      <c r="J97" s="88"/>
      <c r="K97" s="25">
        <v>64</v>
      </c>
      <c r="L97" s="25">
        <v>26</v>
      </c>
      <c r="M97" s="25">
        <v>42</v>
      </c>
      <c r="N97" s="25">
        <f t="shared" si="8"/>
        <v>56</v>
      </c>
      <c r="O97" s="24"/>
      <c r="P97" s="43">
        <f t="shared" si="10"/>
        <v>24.88888888888889</v>
      </c>
      <c r="Q97" s="24"/>
      <c r="R97" s="43">
        <f t="shared" si="6"/>
        <v>0</v>
      </c>
      <c r="S97" s="24"/>
      <c r="T97" s="12" t="s">
        <v>21</v>
      </c>
      <c r="V97" s="2"/>
      <c r="X97" s="2"/>
    </row>
    <row r="98" spans="1:24" ht="60.75" customHeight="1" hidden="1" thickBot="1">
      <c r="A98" s="85" t="s">
        <v>46</v>
      </c>
      <c r="B98" s="86" t="s">
        <v>245</v>
      </c>
      <c r="C98" s="58"/>
      <c r="D98" s="85"/>
      <c r="E98" s="87">
        <v>1</v>
      </c>
      <c r="F98" s="85"/>
      <c r="G98" s="122">
        <f t="shared" si="11"/>
        <v>0</v>
      </c>
      <c r="H98" s="120"/>
      <c r="I98" s="120"/>
      <c r="J98" s="120"/>
      <c r="K98" s="88"/>
      <c r="L98" s="88"/>
      <c r="M98" s="88"/>
      <c r="N98" s="88">
        <f t="shared" si="8"/>
        <v>30</v>
      </c>
      <c r="O98" s="85"/>
      <c r="P98" s="89">
        <v>18</v>
      </c>
      <c r="Q98" s="85"/>
      <c r="R98" s="89">
        <f t="shared" si="6"/>
        <v>0</v>
      </c>
      <c r="S98" s="85"/>
      <c r="T98" s="90" t="s">
        <v>97</v>
      </c>
      <c r="V98" s="2"/>
      <c r="X98" s="2"/>
    </row>
    <row r="99" spans="1:24" ht="60.75" customHeight="1" thickBot="1">
      <c r="A99" s="85" t="s">
        <v>197</v>
      </c>
      <c r="B99" s="86" t="s">
        <v>286</v>
      </c>
      <c r="C99" s="58"/>
      <c r="D99" s="85"/>
      <c r="E99" s="87" t="s">
        <v>86</v>
      </c>
      <c r="F99" s="85"/>
      <c r="G99" s="122" t="s">
        <v>85</v>
      </c>
      <c r="H99" s="88">
        <v>13</v>
      </c>
      <c r="I99" s="88">
        <v>3</v>
      </c>
      <c r="J99" s="88">
        <v>6</v>
      </c>
      <c r="K99" s="88">
        <v>42</v>
      </c>
      <c r="L99" s="88">
        <v>16</v>
      </c>
      <c r="M99" s="88">
        <v>45</v>
      </c>
      <c r="N99" s="88"/>
      <c r="O99" s="85"/>
      <c r="P99" s="89"/>
      <c r="Q99" s="85"/>
      <c r="R99" s="89"/>
      <c r="S99" s="85"/>
      <c r="T99" s="90" t="s">
        <v>329</v>
      </c>
      <c r="V99" s="2"/>
      <c r="X99" s="2"/>
    </row>
    <row r="100" spans="1:24" ht="60.75" customHeight="1" thickBot="1">
      <c r="A100" s="85" t="s">
        <v>47</v>
      </c>
      <c r="B100" s="86" t="s">
        <v>300</v>
      </c>
      <c r="C100" s="58"/>
      <c r="D100" s="85"/>
      <c r="E100" s="87">
        <v>20</v>
      </c>
      <c r="F100" s="85"/>
      <c r="G100" s="122">
        <f>ROUNDUP(C100/E100,0)</f>
        <v>0</v>
      </c>
      <c r="H100" s="88"/>
      <c r="I100" s="88"/>
      <c r="J100" s="88"/>
      <c r="K100" s="25">
        <v>42</v>
      </c>
      <c r="L100" s="25">
        <v>16</v>
      </c>
      <c r="M100" s="25">
        <v>45</v>
      </c>
      <c r="N100" s="88">
        <f>L100+30</f>
        <v>46</v>
      </c>
      <c r="O100" s="85"/>
      <c r="P100" s="89">
        <f>K100*N100/144</f>
        <v>13.416666666666666</v>
      </c>
      <c r="Q100" s="85"/>
      <c r="R100" s="89">
        <f>G100*P100</f>
        <v>0</v>
      </c>
      <c r="S100" s="85"/>
      <c r="T100" s="90" t="s">
        <v>14</v>
      </c>
      <c r="V100" s="2"/>
      <c r="X100" s="2"/>
    </row>
    <row r="101" spans="1:24" ht="60.75" customHeight="1" thickBot="1">
      <c r="A101" s="24" t="s">
        <v>198</v>
      </c>
      <c r="B101" s="23" t="s">
        <v>301</v>
      </c>
      <c r="C101" s="58"/>
      <c r="D101" s="24"/>
      <c r="E101" s="42">
        <v>20</v>
      </c>
      <c r="F101" s="24"/>
      <c r="G101" s="128">
        <f t="shared" si="11"/>
        <v>0</v>
      </c>
      <c r="H101" s="88"/>
      <c r="I101" s="88"/>
      <c r="J101" s="88"/>
      <c r="K101" s="25">
        <v>42</v>
      </c>
      <c r="L101" s="25">
        <v>16</v>
      </c>
      <c r="M101" s="25">
        <v>45</v>
      </c>
      <c r="N101" s="25">
        <f t="shared" si="8"/>
        <v>46</v>
      </c>
      <c r="O101" s="24"/>
      <c r="P101" s="43">
        <f>K101*N101/144</f>
        <v>13.416666666666666</v>
      </c>
      <c r="Q101" s="24"/>
      <c r="R101" s="43">
        <f t="shared" si="6"/>
        <v>0</v>
      </c>
      <c r="S101" s="24"/>
      <c r="T101" s="12" t="s">
        <v>14</v>
      </c>
      <c r="V101" s="2"/>
      <c r="X101" s="2"/>
    </row>
    <row r="102" spans="1:24" ht="60.75" customHeight="1" thickBot="1">
      <c r="A102" s="24" t="s">
        <v>288</v>
      </c>
      <c r="B102" s="23" t="s">
        <v>367</v>
      </c>
      <c r="C102" s="58"/>
      <c r="D102" s="24"/>
      <c r="E102" s="42">
        <v>20</v>
      </c>
      <c r="F102" s="24"/>
      <c r="G102" s="128">
        <f>ROUNDUP(C102/E102,0)</f>
        <v>0</v>
      </c>
      <c r="H102" s="88"/>
      <c r="I102" s="88"/>
      <c r="J102" s="88"/>
      <c r="K102" s="25">
        <v>42</v>
      </c>
      <c r="L102" s="25">
        <v>16</v>
      </c>
      <c r="M102" s="25">
        <v>45</v>
      </c>
      <c r="N102" s="25">
        <f>L102+30</f>
        <v>46</v>
      </c>
      <c r="O102" s="24"/>
      <c r="P102" s="43">
        <f>K102*N102/144</f>
        <v>13.416666666666666</v>
      </c>
      <c r="Q102" s="24"/>
      <c r="R102" s="43">
        <f>G102*P102</f>
        <v>0</v>
      </c>
      <c r="S102" s="24"/>
      <c r="T102" s="12" t="s">
        <v>14</v>
      </c>
      <c r="V102" s="2"/>
      <c r="X102" s="2"/>
    </row>
    <row r="103" spans="1:24" ht="60.75" customHeight="1" thickBot="1">
      <c r="A103" s="85" t="s">
        <v>266</v>
      </c>
      <c r="B103" s="86" t="s">
        <v>267</v>
      </c>
      <c r="C103" s="58"/>
      <c r="D103" s="85"/>
      <c r="E103" s="87">
        <v>40</v>
      </c>
      <c r="F103" s="85"/>
      <c r="G103" s="122">
        <f>C103/E103</f>
        <v>0</v>
      </c>
      <c r="H103" s="88">
        <v>7</v>
      </c>
      <c r="I103" s="88">
        <v>7</v>
      </c>
      <c r="J103" s="88">
        <v>6</v>
      </c>
      <c r="K103" s="88">
        <v>42</v>
      </c>
      <c r="L103" s="88">
        <v>16</v>
      </c>
      <c r="M103" s="88">
        <v>90</v>
      </c>
      <c r="N103" s="88">
        <f t="shared" si="8"/>
        <v>46</v>
      </c>
      <c r="O103" s="85"/>
      <c r="P103" s="89">
        <f>K103*N103/144</f>
        <v>13.416666666666666</v>
      </c>
      <c r="Q103" s="85"/>
      <c r="R103" s="89">
        <f t="shared" si="6"/>
        <v>0</v>
      </c>
      <c r="S103" s="85"/>
      <c r="T103" s="90" t="s">
        <v>396</v>
      </c>
      <c r="V103" s="2"/>
      <c r="X103" s="2"/>
    </row>
    <row r="104" spans="1:24" ht="60.75" customHeight="1" thickBot="1">
      <c r="A104" s="85" t="s">
        <v>199</v>
      </c>
      <c r="B104" s="86" t="s">
        <v>200</v>
      </c>
      <c r="C104" s="58"/>
      <c r="D104" s="85"/>
      <c r="E104" s="87" t="s">
        <v>87</v>
      </c>
      <c r="F104" s="85"/>
      <c r="G104" s="126" t="s">
        <v>85</v>
      </c>
      <c r="H104" s="88"/>
      <c r="I104" s="88"/>
      <c r="J104" s="88"/>
      <c r="K104" s="88"/>
      <c r="L104" s="88"/>
      <c r="M104" s="88"/>
      <c r="N104" s="88">
        <f t="shared" si="8"/>
        <v>30</v>
      </c>
      <c r="O104" s="85"/>
      <c r="P104" s="89" t="s">
        <v>85</v>
      </c>
      <c r="Q104" s="85"/>
      <c r="R104" s="89" t="s">
        <v>85</v>
      </c>
      <c r="S104" s="85"/>
      <c r="T104" s="90" t="s">
        <v>330</v>
      </c>
      <c r="V104" s="2"/>
      <c r="X104" s="2"/>
    </row>
    <row r="105" spans="1:24" ht="60.75" customHeight="1" thickBot="1">
      <c r="A105" s="85" t="s">
        <v>201</v>
      </c>
      <c r="B105" s="86" t="s">
        <v>302</v>
      </c>
      <c r="C105" s="58"/>
      <c r="D105" s="85"/>
      <c r="E105" s="87">
        <v>64</v>
      </c>
      <c r="F105" s="85"/>
      <c r="G105" s="122">
        <f aca="true" t="shared" si="12" ref="G105:G112">C105/E105</f>
        <v>0</v>
      </c>
      <c r="H105" s="88">
        <v>7</v>
      </c>
      <c r="I105" s="88">
        <v>14</v>
      </c>
      <c r="J105" s="88">
        <v>4</v>
      </c>
      <c r="K105" s="88">
        <v>42</v>
      </c>
      <c r="L105" s="88">
        <v>16</v>
      </c>
      <c r="M105" s="88">
        <v>90</v>
      </c>
      <c r="N105" s="88">
        <f t="shared" si="8"/>
        <v>46</v>
      </c>
      <c r="O105" s="85"/>
      <c r="P105" s="89">
        <f aca="true" t="shared" si="13" ref="P105:P111">K105*N105/144</f>
        <v>13.416666666666666</v>
      </c>
      <c r="Q105" s="85"/>
      <c r="R105" s="89">
        <f t="shared" si="6"/>
        <v>0</v>
      </c>
      <c r="S105" s="85"/>
      <c r="T105" s="90" t="s">
        <v>396</v>
      </c>
      <c r="V105" s="2"/>
      <c r="X105" s="2"/>
    </row>
    <row r="106" spans="1:24" ht="60.75" customHeight="1" thickBot="1">
      <c r="A106" s="85" t="s">
        <v>281</v>
      </c>
      <c r="B106" s="86" t="s">
        <v>280</v>
      </c>
      <c r="C106" s="58"/>
      <c r="D106" s="85"/>
      <c r="E106" s="87" t="s">
        <v>86</v>
      </c>
      <c r="F106" s="85"/>
      <c r="G106" s="122" t="s">
        <v>85</v>
      </c>
      <c r="H106" s="88">
        <v>5</v>
      </c>
      <c r="I106" s="88">
        <v>8</v>
      </c>
      <c r="J106" s="88">
        <v>4</v>
      </c>
      <c r="K106" s="88">
        <v>42</v>
      </c>
      <c r="L106" s="88">
        <v>16</v>
      </c>
      <c r="M106" s="88">
        <v>90</v>
      </c>
      <c r="N106" s="88"/>
      <c r="O106" s="85"/>
      <c r="P106" s="89"/>
      <c r="Q106" s="85"/>
      <c r="R106" s="89"/>
      <c r="S106" s="85"/>
      <c r="T106" s="90" t="s">
        <v>329</v>
      </c>
      <c r="V106" s="2"/>
      <c r="X106" s="2"/>
    </row>
    <row r="107" spans="1:20" s="91" customFormat="1" ht="60.75" customHeight="1" thickBot="1">
      <c r="A107" s="85" t="s">
        <v>48</v>
      </c>
      <c r="B107" s="86" t="s">
        <v>303</v>
      </c>
      <c r="C107" s="58"/>
      <c r="D107" s="85"/>
      <c r="E107" s="87">
        <v>60</v>
      </c>
      <c r="F107" s="85"/>
      <c r="G107" s="122">
        <f t="shared" si="12"/>
        <v>0</v>
      </c>
      <c r="H107" s="88"/>
      <c r="I107" s="88"/>
      <c r="J107" s="88"/>
      <c r="K107" s="88">
        <v>42</v>
      </c>
      <c r="L107" s="88">
        <v>16</v>
      </c>
      <c r="M107" s="88">
        <v>90</v>
      </c>
      <c r="N107" s="88">
        <f t="shared" si="8"/>
        <v>46</v>
      </c>
      <c r="O107" s="85"/>
      <c r="P107" s="89">
        <f t="shared" si="13"/>
        <v>13.416666666666666</v>
      </c>
      <c r="Q107" s="85"/>
      <c r="R107" s="89">
        <f t="shared" si="6"/>
        <v>0</v>
      </c>
      <c r="S107" s="85"/>
      <c r="T107" s="90" t="s">
        <v>396</v>
      </c>
    </row>
    <row r="108" spans="1:24" ht="60.75" customHeight="1" thickBot="1">
      <c r="A108" s="85" t="s">
        <v>202</v>
      </c>
      <c r="B108" s="86" t="s">
        <v>369</v>
      </c>
      <c r="C108" s="58"/>
      <c r="D108" s="85"/>
      <c r="E108" s="87">
        <v>100</v>
      </c>
      <c r="F108" s="85"/>
      <c r="G108" s="122">
        <f t="shared" si="12"/>
        <v>0</v>
      </c>
      <c r="H108" s="88">
        <v>6</v>
      </c>
      <c r="I108" s="88">
        <v>8</v>
      </c>
      <c r="J108" s="88">
        <v>2</v>
      </c>
      <c r="K108" s="88">
        <v>42</v>
      </c>
      <c r="L108" s="88">
        <v>16</v>
      </c>
      <c r="M108" s="88">
        <v>90</v>
      </c>
      <c r="N108" s="88">
        <f t="shared" si="8"/>
        <v>46</v>
      </c>
      <c r="O108" s="85"/>
      <c r="P108" s="89">
        <f t="shared" si="13"/>
        <v>13.416666666666666</v>
      </c>
      <c r="Q108" s="85"/>
      <c r="R108" s="89">
        <f t="shared" si="6"/>
        <v>0</v>
      </c>
      <c r="S108" s="85"/>
      <c r="T108" s="90" t="s">
        <v>396</v>
      </c>
      <c r="V108" s="2"/>
      <c r="X108" s="2"/>
    </row>
    <row r="109" spans="1:24" ht="60.75" customHeight="1" thickBot="1">
      <c r="A109" s="85" t="s">
        <v>202</v>
      </c>
      <c r="B109" s="86" t="s">
        <v>203</v>
      </c>
      <c r="C109" s="58"/>
      <c r="D109" s="85"/>
      <c r="E109" s="87">
        <v>180</v>
      </c>
      <c r="F109" s="85"/>
      <c r="G109" s="122">
        <f t="shared" si="12"/>
        <v>0</v>
      </c>
      <c r="H109" s="88">
        <v>6</v>
      </c>
      <c r="I109" s="88">
        <v>3</v>
      </c>
      <c r="J109" s="88">
        <v>3</v>
      </c>
      <c r="K109" s="88">
        <v>42</v>
      </c>
      <c r="L109" s="88">
        <v>16</v>
      </c>
      <c r="M109" s="88">
        <v>90</v>
      </c>
      <c r="N109" s="88">
        <f>L109+30</f>
        <v>46</v>
      </c>
      <c r="O109" s="85"/>
      <c r="P109" s="89">
        <f t="shared" si="13"/>
        <v>13.416666666666666</v>
      </c>
      <c r="Q109" s="85"/>
      <c r="R109" s="89">
        <f t="shared" si="6"/>
        <v>0</v>
      </c>
      <c r="S109" s="85"/>
      <c r="T109" s="90" t="s">
        <v>396</v>
      </c>
      <c r="V109" s="2"/>
      <c r="X109" s="2"/>
    </row>
    <row r="110" spans="1:24" ht="60.75" customHeight="1" thickBot="1">
      <c r="A110" s="85" t="s">
        <v>204</v>
      </c>
      <c r="B110" s="86" t="s">
        <v>328</v>
      </c>
      <c r="C110" s="58"/>
      <c r="D110" s="85"/>
      <c r="E110" s="87">
        <v>100</v>
      </c>
      <c r="F110" s="85"/>
      <c r="G110" s="122">
        <f t="shared" si="12"/>
        <v>0</v>
      </c>
      <c r="H110" s="88"/>
      <c r="I110" s="88"/>
      <c r="J110" s="88"/>
      <c r="K110" s="88">
        <v>42</v>
      </c>
      <c r="L110" s="88">
        <v>16</v>
      </c>
      <c r="M110" s="88">
        <v>90</v>
      </c>
      <c r="N110" s="88">
        <f t="shared" si="8"/>
        <v>46</v>
      </c>
      <c r="O110" s="85"/>
      <c r="P110" s="89">
        <f t="shared" si="13"/>
        <v>13.416666666666666</v>
      </c>
      <c r="Q110" s="85"/>
      <c r="R110" s="89">
        <f t="shared" si="6"/>
        <v>0</v>
      </c>
      <c r="S110" s="85"/>
      <c r="T110" s="90" t="s">
        <v>396</v>
      </c>
      <c r="V110" s="2"/>
      <c r="X110" s="2"/>
    </row>
    <row r="111" spans="1:24" ht="60.75" customHeight="1" thickBot="1">
      <c r="A111" s="24" t="s">
        <v>205</v>
      </c>
      <c r="B111" s="23" t="s">
        <v>206</v>
      </c>
      <c r="C111" s="58"/>
      <c r="D111" s="24"/>
      <c r="E111" s="42">
        <v>90</v>
      </c>
      <c r="F111" s="24"/>
      <c r="G111" s="128">
        <f t="shared" si="12"/>
        <v>0</v>
      </c>
      <c r="H111" s="88">
        <v>13</v>
      </c>
      <c r="I111" s="88">
        <v>3</v>
      </c>
      <c r="J111" s="88">
        <v>6</v>
      </c>
      <c r="K111" s="25">
        <v>48</v>
      </c>
      <c r="L111" s="25">
        <v>24</v>
      </c>
      <c r="M111" s="25">
        <v>72</v>
      </c>
      <c r="N111" s="25">
        <f t="shared" si="8"/>
        <v>54</v>
      </c>
      <c r="O111" s="24"/>
      <c r="P111" s="43">
        <f t="shared" si="13"/>
        <v>18</v>
      </c>
      <c r="Q111" s="24"/>
      <c r="R111" s="43">
        <f>G111*P111</f>
        <v>0</v>
      </c>
      <c r="S111" s="24"/>
      <c r="T111" s="12" t="s">
        <v>310</v>
      </c>
      <c r="V111" s="2"/>
      <c r="X111" s="2"/>
    </row>
    <row r="112" spans="1:24" ht="60.75" customHeight="1" thickBot="1">
      <c r="A112" s="24" t="s">
        <v>207</v>
      </c>
      <c r="B112" s="23" t="s">
        <v>208</v>
      </c>
      <c r="C112" s="58"/>
      <c r="D112" s="24"/>
      <c r="E112" s="87">
        <v>40</v>
      </c>
      <c r="F112" s="24"/>
      <c r="G112" s="128">
        <f t="shared" si="12"/>
        <v>0</v>
      </c>
      <c r="H112" s="88">
        <v>13</v>
      </c>
      <c r="I112" s="88">
        <v>10</v>
      </c>
      <c r="J112" s="88">
        <v>4</v>
      </c>
      <c r="K112" s="88">
        <v>42</v>
      </c>
      <c r="L112" s="88">
        <v>16</v>
      </c>
      <c r="M112" s="88">
        <v>90</v>
      </c>
      <c r="N112" s="88">
        <f>L112+30</f>
        <v>46</v>
      </c>
      <c r="O112" s="85"/>
      <c r="P112" s="89">
        <f>K112*N112/144</f>
        <v>13.416666666666666</v>
      </c>
      <c r="Q112" s="85"/>
      <c r="R112" s="89">
        <f>G112*P112</f>
        <v>0</v>
      </c>
      <c r="S112" s="85"/>
      <c r="T112" s="90" t="s">
        <v>396</v>
      </c>
      <c r="V112" s="2"/>
      <c r="X112" s="2"/>
    </row>
    <row r="113" spans="1:20" s="83" customFormat="1" ht="60.75" customHeight="1" thickBot="1">
      <c r="A113" s="24" t="s">
        <v>209</v>
      </c>
      <c r="B113" s="23" t="s">
        <v>210</v>
      </c>
      <c r="C113" s="58"/>
      <c r="D113" s="24"/>
      <c r="E113" s="87">
        <v>4</v>
      </c>
      <c r="F113" s="24"/>
      <c r="G113" s="128"/>
      <c r="H113" s="88">
        <v>20</v>
      </c>
      <c r="I113" s="88">
        <v>15</v>
      </c>
      <c r="J113" s="88">
        <v>10</v>
      </c>
      <c r="K113" s="25">
        <v>42</v>
      </c>
      <c r="L113" s="25">
        <v>16</v>
      </c>
      <c r="M113" s="25">
        <v>45</v>
      </c>
      <c r="N113" s="25">
        <f aca="true" t="shared" si="14" ref="N113:N142">L113+30</f>
        <v>46</v>
      </c>
      <c r="O113" s="24"/>
      <c r="P113" s="43">
        <f>K113*N113/144</f>
        <v>13.416666666666666</v>
      </c>
      <c r="Q113" s="24"/>
      <c r="R113" s="43">
        <f>G113*P113</f>
        <v>0</v>
      </c>
      <c r="S113" s="24"/>
      <c r="T113" s="12" t="s">
        <v>310</v>
      </c>
    </row>
    <row r="114" spans="1:24" ht="60.75" customHeight="1" thickBot="1">
      <c r="A114" s="24" t="s">
        <v>211</v>
      </c>
      <c r="B114" s="23" t="s">
        <v>212</v>
      </c>
      <c r="C114" s="58"/>
      <c r="D114" s="24"/>
      <c r="E114" s="42" t="s">
        <v>87</v>
      </c>
      <c r="F114" s="24"/>
      <c r="G114" s="127" t="s">
        <v>85</v>
      </c>
      <c r="H114" s="88"/>
      <c r="I114" s="88" t="s">
        <v>309</v>
      </c>
      <c r="J114" s="88"/>
      <c r="K114" s="25"/>
      <c r="L114" s="25"/>
      <c r="M114" s="25"/>
      <c r="N114" s="25">
        <f t="shared" si="14"/>
        <v>30</v>
      </c>
      <c r="O114" s="24"/>
      <c r="P114" s="43" t="s">
        <v>85</v>
      </c>
      <c r="Q114" s="24"/>
      <c r="R114" s="43" t="s">
        <v>85</v>
      </c>
      <c r="S114" s="24"/>
      <c r="T114" s="12" t="s">
        <v>59</v>
      </c>
      <c r="V114" s="2"/>
      <c r="X114" s="2"/>
    </row>
    <row r="115" spans="1:21" s="83" customFormat="1" ht="60.75" customHeight="1" thickBot="1">
      <c r="A115" s="24" t="s">
        <v>213</v>
      </c>
      <c r="B115" s="23" t="s">
        <v>24</v>
      </c>
      <c r="C115" s="58"/>
      <c r="D115" s="24"/>
      <c r="E115" s="42" t="s">
        <v>87</v>
      </c>
      <c r="F115" s="24"/>
      <c r="G115" s="127" t="s">
        <v>85</v>
      </c>
      <c r="H115" s="88"/>
      <c r="I115" s="88"/>
      <c r="J115" s="88"/>
      <c r="K115" s="25"/>
      <c r="L115" s="25"/>
      <c r="M115" s="25"/>
      <c r="N115" s="25">
        <f t="shared" si="14"/>
        <v>30</v>
      </c>
      <c r="O115" s="24"/>
      <c r="P115" s="43" t="s">
        <v>85</v>
      </c>
      <c r="Q115" s="24"/>
      <c r="R115" s="43" t="s">
        <v>85</v>
      </c>
      <c r="S115" s="24"/>
      <c r="T115" s="12" t="s">
        <v>59</v>
      </c>
      <c r="U115" s="84"/>
    </row>
    <row r="116" spans="1:21" s="83" customFormat="1" ht="60.75" customHeight="1" thickBot="1">
      <c r="A116" s="24" t="s">
        <v>214</v>
      </c>
      <c r="B116" s="23" t="s">
        <v>215</v>
      </c>
      <c r="C116" s="58"/>
      <c r="D116" s="24"/>
      <c r="E116" s="42" t="s">
        <v>87</v>
      </c>
      <c r="F116" s="24"/>
      <c r="G116" s="127" t="s">
        <v>85</v>
      </c>
      <c r="H116" s="88" t="s">
        <v>309</v>
      </c>
      <c r="I116" s="88"/>
      <c r="J116" s="88"/>
      <c r="K116" s="25"/>
      <c r="L116" s="25"/>
      <c r="M116" s="25"/>
      <c r="N116" s="25">
        <f>L116+30</f>
        <v>30</v>
      </c>
      <c r="O116" s="24"/>
      <c r="P116" s="43" t="s">
        <v>85</v>
      </c>
      <c r="Q116" s="24"/>
      <c r="R116" s="43" t="s">
        <v>85</v>
      </c>
      <c r="S116" s="24"/>
      <c r="T116" s="12" t="s">
        <v>59</v>
      </c>
      <c r="U116" s="84"/>
    </row>
    <row r="117" spans="1:20" s="83" customFormat="1" ht="60.75" customHeight="1" thickBot="1">
      <c r="A117" s="24" t="s">
        <v>217</v>
      </c>
      <c r="B117" s="23" t="s">
        <v>216</v>
      </c>
      <c r="C117" s="58"/>
      <c r="D117" s="24"/>
      <c r="E117" s="42" t="s">
        <v>87</v>
      </c>
      <c r="F117" s="24"/>
      <c r="G117" s="127" t="s">
        <v>85</v>
      </c>
      <c r="H117" s="88"/>
      <c r="I117" s="88"/>
      <c r="J117" s="88"/>
      <c r="K117" s="25"/>
      <c r="L117" s="25"/>
      <c r="M117" s="25"/>
      <c r="N117" s="25">
        <f t="shared" si="14"/>
        <v>30</v>
      </c>
      <c r="O117" s="24"/>
      <c r="P117" s="43" t="s">
        <v>85</v>
      </c>
      <c r="Q117" s="24"/>
      <c r="R117" s="43" t="s">
        <v>85</v>
      </c>
      <c r="S117" s="24"/>
      <c r="T117" s="12" t="s">
        <v>59</v>
      </c>
    </row>
    <row r="118" spans="1:24" ht="60.75" customHeight="1" thickBot="1">
      <c r="A118" s="85" t="s">
        <v>218</v>
      </c>
      <c r="B118" s="86" t="s">
        <v>219</v>
      </c>
      <c r="C118" s="58"/>
      <c r="D118" s="85"/>
      <c r="E118" s="87">
        <v>16</v>
      </c>
      <c r="F118" s="85"/>
      <c r="G118" s="122">
        <f>C118/E118</f>
        <v>0</v>
      </c>
      <c r="H118" s="88">
        <v>19</v>
      </c>
      <c r="I118" s="88">
        <v>8</v>
      </c>
      <c r="J118" s="88">
        <v>7</v>
      </c>
      <c r="K118" s="88">
        <v>42</v>
      </c>
      <c r="L118" s="88">
        <v>16</v>
      </c>
      <c r="M118" s="88">
        <v>90</v>
      </c>
      <c r="N118" s="88">
        <f t="shared" si="14"/>
        <v>46</v>
      </c>
      <c r="O118" s="85"/>
      <c r="P118" s="89">
        <f>K118*N118/144</f>
        <v>13.416666666666666</v>
      </c>
      <c r="Q118" s="85"/>
      <c r="R118" s="89">
        <f>G118*P118</f>
        <v>0</v>
      </c>
      <c r="S118" s="85"/>
      <c r="T118" s="90" t="s">
        <v>310</v>
      </c>
      <c r="U118" s="9"/>
      <c r="V118" s="2"/>
      <c r="X118" s="2"/>
    </row>
    <row r="119" spans="1:24" ht="60.75" customHeight="1" thickBot="1">
      <c r="A119" s="85" t="s">
        <v>220</v>
      </c>
      <c r="B119" s="86" t="s">
        <v>221</v>
      </c>
      <c r="C119" s="58"/>
      <c r="D119" s="85"/>
      <c r="E119" s="87">
        <v>16</v>
      </c>
      <c r="F119" s="85"/>
      <c r="G119" s="122">
        <f>C119/E119</f>
        <v>0</v>
      </c>
      <c r="H119" s="88">
        <v>19</v>
      </c>
      <c r="I119" s="88">
        <v>8</v>
      </c>
      <c r="J119" s="88">
        <v>7</v>
      </c>
      <c r="K119" s="88">
        <v>42</v>
      </c>
      <c r="L119" s="88">
        <v>16</v>
      </c>
      <c r="M119" s="88">
        <v>90</v>
      </c>
      <c r="N119" s="88">
        <f t="shared" si="14"/>
        <v>46</v>
      </c>
      <c r="O119" s="85"/>
      <c r="P119" s="89">
        <f>K119*N119/144</f>
        <v>13.416666666666666</v>
      </c>
      <c r="Q119" s="85"/>
      <c r="R119" s="89">
        <f>G119*P119</f>
        <v>0</v>
      </c>
      <c r="S119" s="85"/>
      <c r="T119" s="90" t="s">
        <v>310</v>
      </c>
      <c r="U119" s="9"/>
      <c r="V119" s="2"/>
      <c r="X119" s="2"/>
    </row>
    <row r="120" spans="1:21" s="83" customFormat="1" ht="60.75" customHeight="1" thickBot="1">
      <c r="A120" s="85" t="s">
        <v>222</v>
      </c>
      <c r="B120" s="86" t="s">
        <v>304</v>
      </c>
      <c r="C120" s="58"/>
      <c r="D120" s="85"/>
      <c r="E120" s="87">
        <v>24</v>
      </c>
      <c r="F120" s="85"/>
      <c r="G120" s="122">
        <f>C120/E120</f>
        <v>0</v>
      </c>
      <c r="H120" s="88">
        <v>13</v>
      </c>
      <c r="I120" s="88">
        <v>14</v>
      </c>
      <c r="J120" s="88">
        <v>7</v>
      </c>
      <c r="K120" s="88">
        <v>42</v>
      </c>
      <c r="L120" s="88">
        <v>16</v>
      </c>
      <c r="M120" s="88">
        <v>90</v>
      </c>
      <c r="N120" s="88">
        <f t="shared" si="14"/>
        <v>46</v>
      </c>
      <c r="O120" s="85"/>
      <c r="P120" s="89">
        <f>K120*N120/144</f>
        <v>13.416666666666666</v>
      </c>
      <c r="Q120" s="85"/>
      <c r="R120" s="89">
        <f>G120*P120</f>
        <v>0</v>
      </c>
      <c r="S120" s="85"/>
      <c r="T120" s="90" t="s">
        <v>396</v>
      </c>
      <c r="U120" s="84"/>
    </row>
    <row r="121" spans="1:21" s="83" customFormat="1" ht="60.75" customHeight="1" thickBot="1">
      <c r="A121" s="85" t="s">
        <v>222</v>
      </c>
      <c r="B121" s="86" t="s">
        <v>306</v>
      </c>
      <c r="C121" s="58"/>
      <c r="D121" s="85"/>
      <c r="E121" s="87">
        <v>12</v>
      </c>
      <c r="F121" s="85"/>
      <c r="G121" s="122">
        <f>C121/E121</f>
        <v>0</v>
      </c>
      <c r="H121" s="88">
        <v>18</v>
      </c>
      <c r="I121" s="88">
        <v>10</v>
      </c>
      <c r="J121" s="88">
        <v>12</v>
      </c>
      <c r="K121" s="88">
        <v>42</v>
      </c>
      <c r="L121" s="88">
        <v>16</v>
      </c>
      <c r="M121" s="88">
        <v>90</v>
      </c>
      <c r="N121" s="88">
        <f t="shared" si="14"/>
        <v>46</v>
      </c>
      <c r="O121" s="85"/>
      <c r="P121" s="89">
        <f>K121*N121/144</f>
        <v>13.416666666666666</v>
      </c>
      <c r="Q121" s="85"/>
      <c r="R121" s="89">
        <f>G121*P121</f>
        <v>0</v>
      </c>
      <c r="S121" s="85"/>
      <c r="T121" s="90" t="s">
        <v>396</v>
      </c>
      <c r="U121" s="84"/>
    </row>
    <row r="122" spans="1:20" s="83" customFormat="1" ht="60.75" customHeight="1" thickBot="1">
      <c r="A122" s="85"/>
      <c r="B122" s="86" t="s">
        <v>305</v>
      </c>
      <c r="C122" s="58"/>
      <c r="D122" s="85"/>
      <c r="E122" s="87">
        <v>80</v>
      </c>
      <c r="F122" s="85"/>
      <c r="G122" s="122">
        <f>C122/E122</f>
        <v>0</v>
      </c>
      <c r="H122" s="88">
        <v>26</v>
      </c>
      <c r="I122" s="88">
        <v>5</v>
      </c>
      <c r="J122" s="88">
        <v>5</v>
      </c>
      <c r="K122" s="88">
        <v>42</v>
      </c>
      <c r="L122" s="88">
        <v>16</v>
      </c>
      <c r="M122" s="88">
        <v>90</v>
      </c>
      <c r="N122" s="88">
        <f t="shared" si="14"/>
        <v>46</v>
      </c>
      <c r="O122" s="85"/>
      <c r="P122" s="89">
        <f>K122*N122/144</f>
        <v>13.416666666666666</v>
      </c>
      <c r="Q122" s="85"/>
      <c r="R122" s="89">
        <f>G122*P122</f>
        <v>0</v>
      </c>
      <c r="S122" s="85"/>
      <c r="T122" s="90" t="s">
        <v>396</v>
      </c>
    </row>
    <row r="123" spans="1:20" s="83" customFormat="1" ht="60.75" customHeight="1" thickBot="1">
      <c r="A123" s="24" t="s">
        <v>223</v>
      </c>
      <c r="B123" s="23" t="s">
        <v>224</v>
      </c>
      <c r="C123" s="58"/>
      <c r="D123" s="24"/>
      <c r="E123" s="42" t="s">
        <v>87</v>
      </c>
      <c r="F123" s="24"/>
      <c r="G123" s="127" t="s">
        <v>85</v>
      </c>
      <c r="H123" s="88"/>
      <c r="I123" s="88"/>
      <c r="J123" s="88"/>
      <c r="K123" s="25"/>
      <c r="L123" s="25"/>
      <c r="M123" s="25"/>
      <c r="N123" s="25">
        <f t="shared" si="14"/>
        <v>30</v>
      </c>
      <c r="O123" s="24"/>
      <c r="P123" s="43" t="s">
        <v>85</v>
      </c>
      <c r="Q123" s="24"/>
      <c r="R123" s="43" t="s">
        <v>85</v>
      </c>
      <c r="S123" s="24"/>
      <c r="T123" s="12" t="s">
        <v>59</v>
      </c>
    </row>
    <row r="124" spans="1:20" s="83" customFormat="1" ht="60.75" customHeight="1" thickBot="1">
      <c r="A124" s="24" t="s">
        <v>225</v>
      </c>
      <c r="B124" s="23" t="s">
        <v>51</v>
      </c>
      <c r="C124" s="58"/>
      <c r="D124" s="24"/>
      <c r="E124" s="42" t="s">
        <v>87</v>
      </c>
      <c r="F124" s="24"/>
      <c r="G124" s="127" t="s">
        <v>85</v>
      </c>
      <c r="H124" s="88"/>
      <c r="I124" s="88"/>
      <c r="J124" s="88"/>
      <c r="K124" s="25"/>
      <c r="L124" s="25"/>
      <c r="M124" s="25"/>
      <c r="N124" s="25">
        <f t="shared" si="14"/>
        <v>30</v>
      </c>
      <c r="O124" s="24"/>
      <c r="P124" s="43" t="s">
        <v>85</v>
      </c>
      <c r="Q124" s="24"/>
      <c r="R124" s="43" t="s">
        <v>85</v>
      </c>
      <c r="S124" s="24"/>
      <c r="T124" s="12" t="s">
        <v>59</v>
      </c>
    </row>
    <row r="125" spans="1:20" s="83" customFormat="1" ht="60.75" customHeight="1" thickBot="1">
      <c r="A125" s="24" t="s">
        <v>226</v>
      </c>
      <c r="B125" s="23" t="s">
        <v>227</v>
      </c>
      <c r="C125" s="58"/>
      <c r="D125" s="24"/>
      <c r="E125" s="42" t="s">
        <v>87</v>
      </c>
      <c r="F125" s="24"/>
      <c r="G125" s="127" t="s">
        <v>85</v>
      </c>
      <c r="H125" s="88"/>
      <c r="I125" s="88"/>
      <c r="J125" s="88"/>
      <c r="K125" s="25"/>
      <c r="L125" s="25"/>
      <c r="M125" s="25"/>
      <c r="N125" s="25">
        <f t="shared" si="14"/>
        <v>30</v>
      </c>
      <c r="O125" s="24"/>
      <c r="P125" s="43" t="s">
        <v>85</v>
      </c>
      <c r="Q125" s="24"/>
      <c r="R125" s="43" t="s">
        <v>85</v>
      </c>
      <c r="S125" s="24"/>
      <c r="T125" s="12" t="s">
        <v>59</v>
      </c>
    </row>
    <row r="126" spans="1:20" s="83" customFormat="1" ht="60.75" customHeight="1" thickBot="1">
      <c r="A126" s="24" t="s">
        <v>228</v>
      </c>
      <c r="B126" s="23" t="s">
        <v>229</v>
      </c>
      <c r="C126" s="58"/>
      <c r="D126" s="24"/>
      <c r="E126" s="42" t="s">
        <v>87</v>
      </c>
      <c r="F126" s="24"/>
      <c r="G126" s="127" t="s">
        <v>85</v>
      </c>
      <c r="H126" s="88"/>
      <c r="I126" s="88"/>
      <c r="J126" s="88"/>
      <c r="K126" s="25"/>
      <c r="L126" s="25"/>
      <c r="M126" s="25"/>
      <c r="N126" s="25">
        <f t="shared" si="14"/>
        <v>30</v>
      </c>
      <c r="O126" s="24"/>
      <c r="P126" s="43" t="s">
        <v>85</v>
      </c>
      <c r="Q126" s="24"/>
      <c r="R126" s="43" t="s">
        <v>85</v>
      </c>
      <c r="S126" s="24"/>
      <c r="T126" s="12" t="s">
        <v>59</v>
      </c>
    </row>
    <row r="127" spans="1:20" s="83" customFormat="1" ht="60.75" customHeight="1" thickBot="1">
      <c r="A127" s="24" t="s">
        <v>230</v>
      </c>
      <c r="B127" s="23" t="s">
        <v>231</v>
      </c>
      <c r="C127" s="58"/>
      <c r="D127" s="24"/>
      <c r="E127" s="42" t="s">
        <v>87</v>
      </c>
      <c r="F127" s="24"/>
      <c r="G127" s="127" t="s">
        <v>85</v>
      </c>
      <c r="H127" s="88"/>
      <c r="I127" s="88"/>
      <c r="J127" s="88"/>
      <c r="K127" s="25"/>
      <c r="L127" s="25"/>
      <c r="M127" s="25"/>
      <c r="N127" s="25">
        <f t="shared" si="14"/>
        <v>30</v>
      </c>
      <c r="O127" s="24"/>
      <c r="P127" s="43" t="s">
        <v>85</v>
      </c>
      <c r="Q127" s="24"/>
      <c r="R127" s="43" t="s">
        <v>85</v>
      </c>
      <c r="S127" s="24"/>
      <c r="T127" s="12" t="s">
        <v>52</v>
      </c>
    </row>
    <row r="128" spans="1:20" s="83" customFormat="1" ht="60.75" customHeight="1" thickBot="1">
      <c r="A128" s="24" t="s">
        <v>232</v>
      </c>
      <c r="B128" s="23" t="s">
        <v>233</v>
      </c>
      <c r="C128" s="58"/>
      <c r="D128" s="24"/>
      <c r="E128" s="42" t="s">
        <v>87</v>
      </c>
      <c r="F128" s="24"/>
      <c r="G128" s="127" t="s">
        <v>85</v>
      </c>
      <c r="H128" s="88"/>
      <c r="I128" s="88"/>
      <c r="J128" s="88"/>
      <c r="K128" s="25"/>
      <c r="L128" s="25"/>
      <c r="M128" s="25"/>
      <c r="N128" s="25">
        <f t="shared" si="14"/>
        <v>30</v>
      </c>
      <c r="O128" s="24"/>
      <c r="P128" s="43" t="s">
        <v>85</v>
      </c>
      <c r="Q128" s="24"/>
      <c r="R128" s="43" t="s">
        <v>85</v>
      </c>
      <c r="S128" s="24"/>
      <c r="T128" s="12" t="s">
        <v>52</v>
      </c>
    </row>
    <row r="129" spans="1:20" s="74" customFormat="1" ht="60.75" customHeight="1" thickBot="1">
      <c r="A129" s="24" t="s">
        <v>282</v>
      </c>
      <c r="B129" s="23" t="s">
        <v>283</v>
      </c>
      <c r="C129" s="58"/>
      <c r="D129" s="24"/>
      <c r="E129" s="87">
        <v>4</v>
      </c>
      <c r="F129" s="24"/>
      <c r="G129" s="128">
        <f>C129/E129</f>
        <v>0</v>
      </c>
      <c r="H129" s="88">
        <v>7</v>
      </c>
      <c r="I129" s="88">
        <v>7</v>
      </c>
      <c r="J129" s="88">
        <v>40</v>
      </c>
      <c r="K129" s="25">
        <v>42</v>
      </c>
      <c r="L129" s="25">
        <v>16</v>
      </c>
      <c r="M129" s="25">
        <v>45</v>
      </c>
      <c r="N129" s="25">
        <f t="shared" si="14"/>
        <v>46</v>
      </c>
      <c r="O129" s="24"/>
      <c r="P129" s="43">
        <f>K129*N129/144</f>
        <v>13.416666666666666</v>
      </c>
      <c r="Q129" s="24"/>
      <c r="R129" s="43">
        <f>G129*P129</f>
        <v>0</v>
      </c>
      <c r="S129" s="24"/>
      <c r="T129" s="12" t="s">
        <v>310</v>
      </c>
    </row>
    <row r="130" spans="1:20" s="74" customFormat="1" ht="60.75" customHeight="1" thickBot="1">
      <c r="A130" s="85" t="s">
        <v>375</v>
      </c>
      <c r="B130" s="86" t="s">
        <v>376</v>
      </c>
      <c r="C130" s="58"/>
      <c r="D130" s="85"/>
      <c r="E130" s="87">
        <v>5</v>
      </c>
      <c r="F130" s="85"/>
      <c r="G130" s="128">
        <f>C130/E130</f>
        <v>0</v>
      </c>
      <c r="H130" s="88">
        <v>6</v>
      </c>
      <c r="I130" s="88">
        <v>6</v>
      </c>
      <c r="J130" s="88">
        <v>40</v>
      </c>
      <c r="K130" s="25">
        <v>42</v>
      </c>
      <c r="L130" s="25">
        <v>16</v>
      </c>
      <c r="M130" s="25">
        <v>45</v>
      </c>
      <c r="N130" s="25">
        <f t="shared" si="14"/>
        <v>46</v>
      </c>
      <c r="O130" s="85"/>
      <c r="P130" s="43">
        <f>K130*N130/144</f>
        <v>13.416666666666666</v>
      </c>
      <c r="Q130" s="85"/>
      <c r="R130" s="43">
        <f>G130*P130</f>
        <v>0</v>
      </c>
      <c r="S130" s="85"/>
      <c r="T130" s="12" t="s">
        <v>310</v>
      </c>
    </row>
    <row r="131" spans="1:20" s="74" customFormat="1" ht="60.75" customHeight="1" thickBot="1">
      <c r="A131" s="24" t="s">
        <v>234</v>
      </c>
      <c r="B131" s="23" t="s">
        <v>235</v>
      </c>
      <c r="C131" s="58"/>
      <c r="D131" s="24"/>
      <c r="E131" s="87"/>
      <c r="F131" s="24"/>
      <c r="G131" s="128"/>
      <c r="H131" s="88"/>
      <c r="I131" s="88"/>
      <c r="J131" s="88"/>
      <c r="K131" s="25"/>
      <c r="L131" s="25"/>
      <c r="M131" s="25"/>
      <c r="N131" s="25"/>
      <c r="O131" s="24"/>
      <c r="P131" s="43"/>
      <c r="Q131" s="24"/>
      <c r="R131" s="43"/>
      <c r="S131" s="24"/>
      <c r="T131" s="12" t="s">
        <v>309</v>
      </c>
    </row>
    <row r="132" spans="1:24" ht="60.75" customHeight="1" thickBot="1">
      <c r="A132" s="85" t="s">
        <v>251</v>
      </c>
      <c r="B132" s="86" t="s">
        <v>254</v>
      </c>
      <c r="C132" s="58"/>
      <c r="D132" s="85"/>
      <c r="E132" s="87">
        <v>72</v>
      </c>
      <c r="F132" s="85"/>
      <c r="G132" s="122">
        <f>C132/E132</f>
        <v>0</v>
      </c>
      <c r="H132" s="88">
        <v>10</v>
      </c>
      <c r="I132" s="88">
        <v>5</v>
      </c>
      <c r="J132" s="88">
        <v>10</v>
      </c>
      <c r="K132" s="88">
        <v>42</v>
      </c>
      <c r="L132" s="88">
        <v>16</v>
      </c>
      <c r="M132" s="88">
        <v>90</v>
      </c>
      <c r="N132" s="88">
        <f t="shared" si="14"/>
        <v>46</v>
      </c>
      <c r="O132" s="85"/>
      <c r="P132" s="89">
        <f>K132*N132/144</f>
        <v>13.416666666666666</v>
      </c>
      <c r="Q132" s="85"/>
      <c r="R132" s="89">
        <f>G132*P132</f>
        <v>0</v>
      </c>
      <c r="S132" s="85"/>
      <c r="T132" s="90" t="s">
        <v>396</v>
      </c>
      <c r="V132" s="2"/>
      <c r="X132" s="2"/>
    </row>
    <row r="133" spans="1:24" ht="60.75" customHeight="1" thickBot="1">
      <c r="A133" s="85" t="s">
        <v>252</v>
      </c>
      <c r="B133" s="86" t="s">
        <v>253</v>
      </c>
      <c r="C133" s="58"/>
      <c r="D133" s="85"/>
      <c r="E133" s="87">
        <v>250</v>
      </c>
      <c r="F133" s="85"/>
      <c r="G133" s="122">
        <f>C133/E133</f>
        <v>0</v>
      </c>
      <c r="H133" s="88"/>
      <c r="I133" s="88"/>
      <c r="J133" s="88"/>
      <c r="K133" s="88">
        <v>42</v>
      </c>
      <c r="L133" s="88">
        <v>16</v>
      </c>
      <c r="M133" s="88">
        <v>90</v>
      </c>
      <c r="N133" s="88">
        <f t="shared" si="14"/>
        <v>46</v>
      </c>
      <c r="O133" s="85"/>
      <c r="P133" s="89">
        <f>K133*N133/144</f>
        <v>13.416666666666666</v>
      </c>
      <c r="Q133" s="85"/>
      <c r="R133" s="89">
        <f>G133*P133</f>
        <v>0</v>
      </c>
      <c r="S133" s="85"/>
      <c r="T133" s="90" t="s">
        <v>396</v>
      </c>
      <c r="V133" s="2"/>
      <c r="X133" s="2"/>
    </row>
    <row r="134" spans="1:24" ht="60.75" customHeight="1" thickBot="1">
      <c r="A134" s="85" t="s">
        <v>255</v>
      </c>
      <c r="B134" s="86" t="s">
        <v>9</v>
      </c>
      <c r="C134" s="58"/>
      <c r="D134" s="85"/>
      <c r="E134" s="87">
        <v>4</v>
      </c>
      <c r="F134" s="85"/>
      <c r="G134" s="122">
        <f>ROUNDUP(C134/E134,0)</f>
        <v>0</v>
      </c>
      <c r="H134" s="88">
        <v>52</v>
      </c>
      <c r="I134" s="88">
        <v>14</v>
      </c>
      <c r="J134" s="88">
        <v>11</v>
      </c>
      <c r="K134" s="88">
        <v>52</v>
      </c>
      <c r="L134" s="88">
        <v>14</v>
      </c>
      <c r="M134" s="88">
        <v>11</v>
      </c>
      <c r="N134" s="88">
        <f t="shared" si="14"/>
        <v>44</v>
      </c>
      <c r="O134" s="85"/>
      <c r="P134" s="89">
        <f>K134*N134/144</f>
        <v>15.88888888888889</v>
      </c>
      <c r="Q134" s="85"/>
      <c r="R134" s="89">
        <f>G134*P134</f>
        <v>0</v>
      </c>
      <c r="S134" s="85"/>
      <c r="T134" s="90" t="s">
        <v>10</v>
      </c>
      <c r="V134" s="2"/>
      <c r="X134" s="2"/>
    </row>
    <row r="135" spans="1:24" ht="60.75" customHeight="1" thickBot="1">
      <c r="A135" s="85" t="s">
        <v>258</v>
      </c>
      <c r="B135" s="86" t="s">
        <v>236</v>
      </c>
      <c r="C135" s="58"/>
      <c r="D135" s="85"/>
      <c r="E135" s="87">
        <v>500</v>
      </c>
      <c r="F135" s="85"/>
      <c r="G135" s="122">
        <f>C135/E135</f>
        <v>0</v>
      </c>
      <c r="H135" s="88">
        <v>4</v>
      </c>
      <c r="I135" s="88">
        <v>4</v>
      </c>
      <c r="J135" s="88">
        <v>2</v>
      </c>
      <c r="K135" s="88">
        <v>42</v>
      </c>
      <c r="L135" s="88">
        <v>16</v>
      </c>
      <c r="M135" s="88">
        <v>90</v>
      </c>
      <c r="N135" s="88">
        <f t="shared" si="14"/>
        <v>46</v>
      </c>
      <c r="O135" s="85"/>
      <c r="P135" s="89">
        <f>K135*N135/144</f>
        <v>13.416666666666666</v>
      </c>
      <c r="Q135" s="85"/>
      <c r="R135" s="89">
        <f>G135*P135</f>
        <v>0</v>
      </c>
      <c r="S135" s="85"/>
      <c r="T135" s="90" t="s">
        <v>396</v>
      </c>
      <c r="V135" s="2"/>
      <c r="X135" s="2"/>
    </row>
    <row r="136" spans="1:24" ht="60.75" customHeight="1" thickBot="1">
      <c r="A136" s="85" t="s">
        <v>15</v>
      </c>
      <c r="B136" s="86" t="s">
        <v>246</v>
      </c>
      <c r="C136" s="58"/>
      <c r="D136" s="85"/>
      <c r="E136" s="42" t="s">
        <v>86</v>
      </c>
      <c r="F136" s="24"/>
      <c r="G136" s="127" t="s">
        <v>85</v>
      </c>
      <c r="H136" s="88"/>
      <c r="I136" s="88"/>
      <c r="J136" s="88"/>
      <c r="K136" s="25"/>
      <c r="L136" s="25"/>
      <c r="M136" s="25"/>
      <c r="N136" s="25">
        <f t="shared" si="14"/>
        <v>30</v>
      </c>
      <c r="O136" s="24"/>
      <c r="P136" s="43" t="s">
        <v>85</v>
      </c>
      <c r="Q136" s="24"/>
      <c r="R136" s="43" t="s">
        <v>85</v>
      </c>
      <c r="S136" s="24"/>
      <c r="T136" s="12" t="s">
        <v>18</v>
      </c>
      <c r="V136" s="2"/>
      <c r="X136" s="2"/>
    </row>
    <row r="137" spans="1:24" ht="60.75" customHeight="1" thickBot="1">
      <c r="A137" s="85" t="s">
        <v>22</v>
      </c>
      <c r="B137" s="86" t="s">
        <v>247</v>
      </c>
      <c r="C137" s="58"/>
      <c r="D137" s="85"/>
      <c r="E137" s="87" t="s">
        <v>86</v>
      </c>
      <c r="F137" s="85"/>
      <c r="G137" s="126" t="s">
        <v>85</v>
      </c>
      <c r="H137" s="88"/>
      <c r="I137" s="88"/>
      <c r="J137" s="88"/>
      <c r="K137" s="88"/>
      <c r="L137" s="88"/>
      <c r="M137" s="88"/>
      <c r="N137" s="88">
        <f t="shared" si="14"/>
        <v>30</v>
      </c>
      <c r="O137" s="85"/>
      <c r="P137" s="89" t="s">
        <v>85</v>
      </c>
      <c r="Q137" s="85"/>
      <c r="R137" s="89" t="s">
        <v>85</v>
      </c>
      <c r="S137" s="85"/>
      <c r="T137" s="90" t="s">
        <v>53</v>
      </c>
      <c r="V137" s="2"/>
      <c r="X137" s="2"/>
    </row>
    <row r="138" spans="1:24" ht="60.75" customHeight="1" thickBot="1">
      <c r="A138" s="85" t="s">
        <v>19</v>
      </c>
      <c r="B138" s="86" t="s">
        <v>248</v>
      </c>
      <c r="C138" s="58"/>
      <c r="D138" s="85"/>
      <c r="E138" s="87" t="s">
        <v>86</v>
      </c>
      <c r="F138" s="85"/>
      <c r="G138" s="126" t="s">
        <v>85</v>
      </c>
      <c r="H138" s="88"/>
      <c r="I138" s="88"/>
      <c r="J138" s="88"/>
      <c r="K138" s="88"/>
      <c r="L138" s="88"/>
      <c r="M138" s="88"/>
      <c r="N138" s="88">
        <f t="shared" si="14"/>
        <v>30</v>
      </c>
      <c r="O138" s="85"/>
      <c r="P138" s="89" t="s">
        <v>85</v>
      </c>
      <c r="Q138" s="85"/>
      <c r="R138" s="89" t="s">
        <v>85</v>
      </c>
      <c r="S138" s="85"/>
      <c r="T138" s="90" t="s">
        <v>60</v>
      </c>
      <c r="V138" s="2"/>
      <c r="X138" s="2"/>
    </row>
    <row r="139" spans="1:20" s="14" customFormat="1" ht="60.75" customHeight="1" thickBot="1">
      <c r="A139" s="85" t="s">
        <v>49</v>
      </c>
      <c r="B139" s="86" t="s">
        <v>249</v>
      </c>
      <c r="C139" s="58"/>
      <c r="D139" s="85"/>
      <c r="E139" s="87">
        <v>4</v>
      </c>
      <c r="F139" s="85"/>
      <c r="G139" s="122">
        <f>ROUNDUP(C139/E139,0)</f>
        <v>0</v>
      </c>
      <c r="H139" s="88"/>
      <c r="I139" s="88"/>
      <c r="J139" s="88" t="s">
        <v>309</v>
      </c>
      <c r="K139" s="88"/>
      <c r="L139" s="88"/>
      <c r="M139" s="88"/>
      <c r="N139" s="88">
        <f t="shared" si="14"/>
        <v>30</v>
      </c>
      <c r="O139" s="85"/>
      <c r="P139" s="89">
        <v>20</v>
      </c>
      <c r="Q139" s="85"/>
      <c r="R139" s="89">
        <f>G139*P139</f>
        <v>0</v>
      </c>
      <c r="S139" s="85"/>
      <c r="T139" s="90" t="s">
        <v>50</v>
      </c>
    </row>
    <row r="140" spans="1:20" s="14" customFormat="1" ht="60.75" thickBot="1">
      <c r="A140" s="85" t="s">
        <v>11</v>
      </c>
      <c r="B140" s="86" t="s">
        <v>250</v>
      </c>
      <c r="C140" s="58"/>
      <c r="D140" s="85"/>
      <c r="E140" s="87" t="s">
        <v>87</v>
      </c>
      <c r="F140" s="85"/>
      <c r="G140" s="126" t="s">
        <v>85</v>
      </c>
      <c r="H140" s="88"/>
      <c r="I140" s="88"/>
      <c r="J140" s="88"/>
      <c r="K140" s="88"/>
      <c r="L140" s="88"/>
      <c r="M140" s="88"/>
      <c r="N140" s="88">
        <f t="shared" si="14"/>
        <v>30</v>
      </c>
      <c r="O140" s="85"/>
      <c r="P140" s="89" t="s">
        <v>85</v>
      </c>
      <c r="Q140" s="85"/>
      <c r="R140" s="89" t="s">
        <v>85</v>
      </c>
      <c r="S140" s="85"/>
      <c r="T140" s="90" t="s">
        <v>52</v>
      </c>
    </row>
    <row r="141" spans="1:20" s="14" customFormat="1" ht="60.75" customHeight="1" thickBot="1">
      <c r="A141" s="85" t="s">
        <v>374</v>
      </c>
      <c r="B141" s="86" t="s">
        <v>126</v>
      </c>
      <c r="C141" s="58"/>
      <c r="D141" s="85"/>
      <c r="E141" s="87">
        <v>64</v>
      </c>
      <c r="F141" s="85"/>
      <c r="G141" s="122">
        <f>C141/E141</f>
        <v>0</v>
      </c>
      <c r="H141" s="88">
        <v>4</v>
      </c>
      <c r="I141" s="88">
        <v>10</v>
      </c>
      <c r="J141" s="88">
        <v>8</v>
      </c>
      <c r="K141" s="88">
        <v>42</v>
      </c>
      <c r="L141" s="88">
        <v>16</v>
      </c>
      <c r="M141" s="88">
        <v>90</v>
      </c>
      <c r="N141" s="88">
        <f t="shared" si="14"/>
        <v>46</v>
      </c>
      <c r="O141" s="85"/>
      <c r="P141" s="89">
        <f>K141*N141/144</f>
        <v>13.416666666666666</v>
      </c>
      <c r="Q141" s="85"/>
      <c r="R141" s="89">
        <f>G141*P141</f>
        <v>0</v>
      </c>
      <c r="S141" s="85"/>
      <c r="T141" s="90" t="s">
        <v>396</v>
      </c>
    </row>
    <row r="142" spans="1:20" s="14" customFormat="1" ht="45.75" thickBot="1">
      <c r="A142" s="85" t="s">
        <v>25</v>
      </c>
      <c r="B142" s="86" t="s">
        <v>26</v>
      </c>
      <c r="C142" s="58"/>
      <c r="D142" s="85"/>
      <c r="E142" s="87">
        <v>5</v>
      </c>
      <c r="F142" s="85"/>
      <c r="G142" s="122">
        <f>ROUNDUP(C142/E142,0)</f>
        <v>0</v>
      </c>
      <c r="H142" s="88">
        <v>24</v>
      </c>
      <c r="I142" s="88">
        <v>36</v>
      </c>
      <c r="J142" s="88">
        <v>12</v>
      </c>
      <c r="K142" s="25">
        <v>24</v>
      </c>
      <c r="L142" s="25">
        <v>36</v>
      </c>
      <c r="M142" s="25">
        <v>12</v>
      </c>
      <c r="N142" s="88">
        <f t="shared" si="14"/>
        <v>66</v>
      </c>
      <c r="O142" s="85"/>
      <c r="P142" s="43">
        <f>K142*N142/144</f>
        <v>11</v>
      </c>
      <c r="Q142" s="85"/>
      <c r="R142" s="89">
        <f>G142*P142</f>
        <v>0</v>
      </c>
      <c r="S142" s="85"/>
      <c r="T142" s="12" t="s">
        <v>310</v>
      </c>
    </row>
    <row r="143" spans="1:20" s="14" customFormat="1" ht="15">
      <c r="A143" s="69"/>
      <c r="B143" s="70"/>
      <c r="C143" s="108"/>
      <c r="D143" s="69"/>
      <c r="E143" s="71"/>
      <c r="F143" s="69"/>
      <c r="G143" s="122"/>
      <c r="H143" s="102"/>
      <c r="I143" s="102"/>
      <c r="J143" s="102"/>
      <c r="K143" s="25"/>
      <c r="L143" s="25"/>
      <c r="M143" s="25"/>
      <c r="N143" s="88"/>
      <c r="O143" s="69"/>
      <c r="P143" s="89"/>
      <c r="Q143" s="69"/>
      <c r="R143" s="89"/>
      <c r="S143" s="69"/>
      <c r="T143" s="73"/>
    </row>
    <row r="144" spans="1:20" s="14" customFormat="1" ht="15">
      <c r="A144" s="69"/>
      <c r="B144" s="70"/>
      <c r="C144" s="108"/>
      <c r="D144" s="69"/>
      <c r="E144" s="71"/>
      <c r="F144" s="69"/>
      <c r="G144" s="122"/>
      <c r="H144" s="102"/>
      <c r="I144" s="102"/>
      <c r="J144" s="102"/>
      <c r="K144" s="25"/>
      <c r="L144" s="25"/>
      <c r="M144" s="25"/>
      <c r="N144" s="88"/>
      <c r="O144" s="69"/>
      <c r="P144" s="89"/>
      <c r="Q144" s="69"/>
      <c r="R144" s="89"/>
      <c r="S144" s="69"/>
      <c r="T144" s="73"/>
    </row>
    <row r="145" spans="1:20" s="14" customFormat="1" ht="15">
      <c r="A145" s="69"/>
      <c r="B145" s="70"/>
      <c r="C145" s="108"/>
      <c r="D145" s="69"/>
      <c r="E145" s="71"/>
      <c r="F145" s="69"/>
      <c r="G145" s="122"/>
      <c r="H145" s="102"/>
      <c r="I145" s="102"/>
      <c r="J145" s="102"/>
      <c r="K145" s="25"/>
      <c r="L145" s="25"/>
      <c r="M145" s="25"/>
      <c r="N145" s="88"/>
      <c r="O145" s="69"/>
      <c r="P145" s="89"/>
      <c r="Q145" s="69"/>
      <c r="R145" s="89"/>
      <c r="S145" s="69"/>
      <c r="T145" s="73"/>
    </row>
    <row r="146" spans="1:20" s="14" customFormat="1" ht="15">
      <c r="A146" s="69"/>
      <c r="B146" s="70"/>
      <c r="C146" s="108"/>
      <c r="D146" s="69"/>
      <c r="E146" s="71"/>
      <c r="F146" s="69"/>
      <c r="G146" s="129"/>
      <c r="H146" s="102"/>
      <c r="I146" s="102"/>
      <c r="J146" s="102"/>
      <c r="K146" s="69"/>
      <c r="L146" s="69"/>
      <c r="M146" s="69"/>
      <c r="N146" s="69"/>
      <c r="O146" s="69"/>
      <c r="P146" s="72"/>
      <c r="Q146" s="69"/>
      <c r="R146" s="72"/>
      <c r="S146" s="69"/>
      <c r="T146" s="73"/>
    </row>
    <row r="147" spans="1:20" s="14" customFormat="1" ht="18">
      <c r="A147" s="24"/>
      <c r="B147" s="133" t="s">
        <v>356</v>
      </c>
      <c r="C147" s="109"/>
      <c r="D147" s="24"/>
      <c r="E147" s="42"/>
      <c r="F147" s="24"/>
      <c r="G147" s="128">
        <f>SUM(G9:G146)</f>
        <v>0</v>
      </c>
      <c r="H147" s="88"/>
      <c r="I147" s="88"/>
      <c r="J147" s="88"/>
      <c r="K147" s="25"/>
      <c r="L147" s="25"/>
      <c r="M147" s="25"/>
      <c r="N147" s="10"/>
      <c r="O147" s="24"/>
      <c r="P147" s="134" t="s">
        <v>357</v>
      </c>
      <c r="Q147" s="24"/>
      <c r="R147" s="43">
        <f>SUM(R9:R146)</f>
        <v>0</v>
      </c>
      <c r="S147" s="24"/>
      <c r="T147" s="2"/>
    </row>
    <row r="148" spans="1:20" s="14" customFormat="1" ht="15">
      <c r="A148" s="9"/>
      <c r="B148" s="11"/>
      <c r="C148" s="110"/>
      <c r="D148" s="45"/>
      <c r="E148" s="46"/>
      <c r="F148" s="45"/>
      <c r="G148" s="130"/>
      <c r="H148" s="99"/>
      <c r="I148" s="99"/>
      <c r="J148" s="99"/>
      <c r="K148" s="10"/>
      <c r="L148" s="10"/>
      <c r="M148" s="10"/>
      <c r="N148" s="10"/>
      <c r="O148" s="45"/>
      <c r="P148" s="118"/>
      <c r="Q148" s="45"/>
      <c r="R148" s="43"/>
      <c r="S148" s="45"/>
      <c r="T148" s="9"/>
    </row>
    <row r="149" spans="1:22" s="14" customFormat="1" ht="33" customHeight="1">
      <c r="A149" s="3"/>
      <c r="B149" s="39" t="s">
        <v>289</v>
      </c>
      <c r="C149" s="112"/>
      <c r="D149" s="40"/>
      <c r="E149" s="41"/>
      <c r="F149" s="40"/>
      <c r="G149" s="131"/>
      <c r="H149" s="97"/>
      <c r="I149" s="97"/>
      <c r="J149" s="97"/>
      <c r="K149" s="28"/>
      <c r="L149" s="28"/>
      <c r="M149" s="28"/>
      <c r="N149" s="28"/>
      <c r="O149" s="40"/>
      <c r="P149" s="119"/>
      <c r="Q149" s="40"/>
      <c r="R149" s="117"/>
      <c r="S149" s="40"/>
      <c r="T149" s="38"/>
      <c r="U149" s="5"/>
      <c r="V149" s="5"/>
    </row>
    <row r="150" spans="2:24" s="14" customFormat="1" ht="15">
      <c r="B150" s="37"/>
      <c r="C150" s="111"/>
      <c r="E150" s="13"/>
      <c r="G150" s="5"/>
      <c r="I150" s="5"/>
      <c r="J150" s="5"/>
      <c r="K150" s="5"/>
      <c r="L150" s="5"/>
      <c r="M150" s="5"/>
      <c r="N150" s="5"/>
      <c r="O150" s="5"/>
      <c r="P150" s="5"/>
      <c r="R150" s="5"/>
      <c r="T150" s="3"/>
      <c r="V150" s="4"/>
      <c r="W150" s="5"/>
      <c r="X150" s="5"/>
    </row>
    <row r="151" spans="2:24" s="14" customFormat="1" ht="15">
      <c r="B151" s="37"/>
      <c r="C151" s="111"/>
      <c r="E151" s="13"/>
      <c r="G151" s="5"/>
      <c r="I151" s="5"/>
      <c r="J151" s="5"/>
      <c r="K151" s="5"/>
      <c r="L151" s="5"/>
      <c r="M151" s="5"/>
      <c r="N151" s="5"/>
      <c r="O151" s="5"/>
      <c r="P151" s="5"/>
      <c r="R151" s="5"/>
      <c r="T151" s="3"/>
      <c r="V151" s="4"/>
      <c r="W151" s="3"/>
      <c r="X151" s="5"/>
    </row>
    <row r="152" spans="5:24" ht="15">
      <c r="E152" s="6"/>
      <c r="G152" s="7"/>
      <c r="J152" s="7"/>
      <c r="Q152" s="2"/>
      <c r="V152" s="1"/>
      <c r="X152" s="2"/>
    </row>
    <row r="153" spans="5:24" ht="15">
      <c r="E153" s="6"/>
      <c r="G153" s="7"/>
      <c r="I153" s="8"/>
      <c r="J153" s="7"/>
      <c r="Q153" s="2"/>
      <c r="V153" s="6"/>
      <c r="X153" s="2"/>
    </row>
    <row r="154" spans="5:24" ht="15">
      <c r="E154" s="6"/>
      <c r="G154" s="7"/>
      <c r="I154" s="8"/>
      <c r="J154" s="7"/>
      <c r="Q154" s="2"/>
      <c r="V154" s="6"/>
      <c r="X154" s="2"/>
    </row>
    <row r="155" spans="5:24" ht="15">
      <c r="E155" s="6"/>
      <c r="G155" s="7"/>
      <c r="I155" s="8"/>
      <c r="J155" s="7"/>
      <c r="Q155" s="2"/>
      <c r="V155" s="6"/>
      <c r="X155" s="2"/>
    </row>
    <row r="156" spans="5:24" ht="15">
      <c r="E156" s="6"/>
      <c r="G156" s="7"/>
      <c r="I156" s="8"/>
      <c r="J156" s="7"/>
      <c r="Q156" s="2"/>
      <c r="V156" s="6"/>
      <c r="X156" s="2"/>
    </row>
    <row r="157" spans="5:24" ht="15">
      <c r="E157" s="6"/>
      <c r="G157" s="7"/>
      <c r="I157" s="8"/>
      <c r="J157" s="7"/>
      <c r="Q157" s="2"/>
      <c r="V157" s="6"/>
      <c r="X157" s="2"/>
    </row>
    <row r="158" spans="5:24" ht="15">
      <c r="E158" s="6"/>
      <c r="G158" s="7"/>
      <c r="I158" s="8"/>
      <c r="J158" s="7"/>
      <c r="Q158" s="2"/>
      <c r="V158" s="6"/>
      <c r="X158" s="2"/>
    </row>
    <row r="159" spans="5:24" ht="15">
      <c r="E159" s="6"/>
      <c r="G159" s="7"/>
      <c r="I159" s="8"/>
      <c r="J159" s="7"/>
      <c r="Q159" s="2"/>
      <c r="V159" s="6"/>
      <c r="X159" s="2"/>
    </row>
    <row r="160" spans="5:24" ht="15">
      <c r="E160" s="6"/>
      <c r="G160" s="7"/>
      <c r="I160" s="8"/>
      <c r="J160" s="7"/>
      <c r="Q160" s="2"/>
      <c r="V160" s="6"/>
      <c r="X160" s="2"/>
    </row>
    <row r="161" spans="5:24" ht="15">
      <c r="E161" s="6"/>
      <c r="G161" s="7"/>
      <c r="I161" s="8"/>
      <c r="J161" s="7"/>
      <c r="Q161" s="2"/>
      <c r="V161" s="6"/>
      <c r="X161" s="2"/>
    </row>
    <row r="162" spans="5:24" ht="15">
      <c r="E162" s="6"/>
      <c r="G162" s="7"/>
      <c r="I162" s="8"/>
      <c r="J162" s="7"/>
      <c r="Q162" s="2"/>
      <c r="V162" s="6"/>
      <c r="X162" s="2"/>
    </row>
    <row r="163" spans="5:24" ht="15">
      <c r="E163" s="6"/>
      <c r="G163" s="7"/>
      <c r="I163" s="8"/>
      <c r="J163" s="7"/>
      <c r="Q163" s="2"/>
      <c r="V163" s="6"/>
      <c r="X163" s="2"/>
    </row>
    <row r="164" spans="5:24" ht="15">
      <c r="E164" s="6"/>
      <c r="G164" s="7"/>
      <c r="I164" s="8"/>
      <c r="J164" s="7"/>
      <c r="Q164" s="2"/>
      <c r="V164" s="6"/>
      <c r="X164" s="2"/>
    </row>
    <row r="165" spans="5:24" ht="15">
      <c r="E165" s="6"/>
      <c r="G165" s="7"/>
      <c r="I165" s="8"/>
      <c r="J165" s="7"/>
      <c r="Q165" s="2"/>
      <c r="V165" s="6"/>
      <c r="X165" s="2"/>
    </row>
    <row r="166" spans="5:24" ht="15">
      <c r="E166" s="6"/>
      <c r="G166" s="7"/>
      <c r="I166" s="8"/>
      <c r="J166" s="7"/>
      <c r="Q166" s="2"/>
      <c r="V166" s="6"/>
      <c r="X166" s="2"/>
    </row>
    <row r="167" spans="5:24" ht="15">
      <c r="E167" s="6"/>
      <c r="G167" s="7"/>
      <c r="I167" s="8"/>
      <c r="J167" s="7"/>
      <c r="Q167" s="2"/>
      <c r="V167" s="6"/>
      <c r="X167" s="2"/>
    </row>
    <row r="168" spans="5:24" ht="15">
      <c r="E168" s="6"/>
      <c r="G168" s="7"/>
      <c r="I168" s="8"/>
      <c r="J168" s="7"/>
      <c r="Q168" s="2"/>
      <c r="V168" s="6"/>
      <c r="X168" s="2"/>
    </row>
    <row r="169" ht="15">
      <c r="E169" s="6"/>
    </row>
    <row r="170" ht="15">
      <c r="E170" s="6"/>
    </row>
    <row r="171" ht="15">
      <c r="E171" s="6"/>
    </row>
    <row r="172" ht="15">
      <c r="E172" s="6"/>
    </row>
    <row r="173" ht="15">
      <c r="E173" s="6"/>
    </row>
    <row r="174" ht="15">
      <c r="E174" s="6"/>
    </row>
    <row r="175" ht="15">
      <c r="E175" s="6"/>
    </row>
    <row r="176" ht="15">
      <c r="E176" s="6"/>
    </row>
    <row r="177" ht="15">
      <c r="E177" s="6"/>
    </row>
    <row r="178" ht="15">
      <c r="E178" s="6"/>
    </row>
    <row r="179" ht="15">
      <c r="E179" s="6"/>
    </row>
    <row r="180" ht="15">
      <c r="E180" s="6"/>
    </row>
    <row r="181" ht="15">
      <c r="E181" s="6"/>
    </row>
    <row r="182" ht="15">
      <c r="E182" s="6"/>
    </row>
    <row r="183" ht="15">
      <c r="E183" s="6"/>
    </row>
    <row r="184" ht="15">
      <c r="E184" s="6"/>
    </row>
    <row r="185" ht="15">
      <c r="E185" s="6"/>
    </row>
    <row r="186" ht="15">
      <c r="E186" s="6"/>
    </row>
    <row r="187" ht="15">
      <c r="E187" s="6"/>
    </row>
    <row r="188" ht="15">
      <c r="E188" s="6"/>
    </row>
    <row r="189" ht="15">
      <c r="E189" s="6"/>
    </row>
    <row r="190" ht="15">
      <c r="E190" s="6"/>
    </row>
    <row r="191" ht="15">
      <c r="E191" s="6"/>
    </row>
    <row r="192" ht="15">
      <c r="E192" s="6"/>
    </row>
    <row r="193" ht="15">
      <c r="E193" s="6"/>
    </row>
    <row r="194" ht="15">
      <c r="E194" s="6"/>
    </row>
    <row r="195" ht="15">
      <c r="E195" s="6"/>
    </row>
    <row r="196" ht="15">
      <c r="E196" s="6"/>
    </row>
    <row r="197" ht="15">
      <c r="E197" s="6"/>
    </row>
    <row r="198" ht="15">
      <c r="E198" s="6"/>
    </row>
    <row r="199" ht="15">
      <c r="E199" s="6"/>
    </row>
    <row r="200" ht="15">
      <c r="E200" s="6"/>
    </row>
    <row r="201" ht="15">
      <c r="E201" s="6"/>
    </row>
    <row r="202" ht="15">
      <c r="E202" s="6"/>
    </row>
    <row r="203" ht="15">
      <c r="E203" s="6"/>
    </row>
    <row r="204" ht="15">
      <c r="E204" s="6"/>
    </row>
    <row r="205" ht="15">
      <c r="E205" s="6"/>
    </row>
    <row r="206" ht="15">
      <c r="E206" s="6"/>
    </row>
    <row r="207" ht="15">
      <c r="E207" s="6"/>
    </row>
    <row r="208" ht="15">
      <c r="E208" s="6"/>
    </row>
    <row r="209" ht="15">
      <c r="E209" s="6"/>
    </row>
    <row r="210" ht="15">
      <c r="E210" s="6"/>
    </row>
    <row r="211" ht="15">
      <c r="E211" s="6"/>
    </row>
    <row r="212" ht="15">
      <c r="E212" s="6"/>
    </row>
    <row r="213" ht="15">
      <c r="E213" s="6"/>
    </row>
    <row r="214" ht="15">
      <c r="E214" s="6"/>
    </row>
    <row r="215" ht="15">
      <c r="E215" s="6"/>
    </row>
    <row r="216" ht="15">
      <c r="E216" s="6"/>
    </row>
    <row r="217" ht="15">
      <c r="E217" s="6"/>
    </row>
    <row r="218" ht="15">
      <c r="E218" s="6"/>
    </row>
    <row r="219" ht="15">
      <c r="E219" s="6"/>
    </row>
    <row r="220" ht="15">
      <c r="E220" s="6"/>
    </row>
    <row r="221" ht="15">
      <c r="E221" s="6"/>
    </row>
    <row r="222" ht="15">
      <c r="E222" s="6"/>
    </row>
    <row r="223" ht="15">
      <c r="E223" s="6"/>
    </row>
    <row r="224" ht="15">
      <c r="E224" s="6"/>
    </row>
    <row r="225" ht="15">
      <c r="E225" s="6"/>
    </row>
    <row r="226" ht="15">
      <c r="E226" s="6"/>
    </row>
    <row r="227" ht="15">
      <c r="E227" s="6"/>
    </row>
    <row r="228" ht="15">
      <c r="E228" s="6"/>
    </row>
    <row r="229" ht="15">
      <c r="E229" s="6"/>
    </row>
    <row r="230" ht="15">
      <c r="E230" s="6"/>
    </row>
    <row r="231" ht="15">
      <c r="E231" s="6"/>
    </row>
    <row r="232" ht="15">
      <c r="E232" s="6"/>
    </row>
    <row r="233" ht="15">
      <c r="E233" s="6"/>
    </row>
    <row r="234" ht="15">
      <c r="E234" s="6"/>
    </row>
    <row r="235" ht="15">
      <c r="E235" s="6"/>
    </row>
    <row r="236" ht="15">
      <c r="E236" s="6"/>
    </row>
    <row r="237" ht="15">
      <c r="E237" s="6"/>
    </row>
    <row r="238" ht="15">
      <c r="E238" s="6"/>
    </row>
    <row r="239" ht="15">
      <c r="E239" s="6"/>
    </row>
    <row r="240" ht="15">
      <c r="E240" s="6"/>
    </row>
    <row r="241" ht="15">
      <c r="E241" s="6"/>
    </row>
    <row r="242" ht="15">
      <c r="E242" s="6"/>
    </row>
    <row r="243" ht="15">
      <c r="E243" s="6"/>
    </row>
    <row r="244" ht="15">
      <c r="E244" s="6"/>
    </row>
    <row r="245" ht="15">
      <c r="E245" s="6"/>
    </row>
    <row r="246" ht="15">
      <c r="E246" s="6"/>
    </row>
    <row r="247" ht="15">
      <c r="E247" s="6"/>
    </row>
    <row r="248" ht="15">
      <c r="E248" s="6"/>
    </row>
    <row r="249" ht="15">
      <c r="E249" s="6"/>
    </row>
    <row r="250" ht="15">
      <c r="E250" s="6"/>
    </row>
    <row r="251" ht="15">
      <c r="E251" s="6"/>
    </row>
    <row r="252" ht="15">
      <c r="E252" s="6"/>
    </row>
    <row r="253" ht="15">
      <c r="E253" s="6"/>
    </row>
    <row r="254" ht="15">
      <c r="E254" s="6"/>
    </row>
    <row r="255" ht="15">
      <c r="E255" s="6"/>
    </row>
    <row r="256" ht="15">
      <c r="E256" s="6"/>
    </row>
    <row r="257" ht="15">
      <c r="E257" s="6"/>
    </row>
    <row r="258" ht="15">
      <c r="E258" s="6"/>
    </row>
    <row r="259" ht="15">
      <c r="E259" s="6"/>
    </row>
    <row r="260" ht="15">
      <c r="E260" s="6"/>
    </row>
    <row r="261" ht="15">
      <c r="E261" s="6"/>
    </row>
    <row r="262" ht="15">
      <c r="E262" s="6"/>
    </row>
    <row r="263" ht="15">
      <c r="E263" s="6"/>
    </row>
    <row r="264" ht="15">
      <c r="E264" s="6"/>
    </row>
    <row r="265" ht="15">
      <c r="E265" s="6"/>
    </row>
    <row r="266" ht="15">
      <c r="E266" s="6"/>
    </row>
    <row r="267" ht="15">
      <c r="E267" s="6"/>
    </row>
    <row r="268" ht="15">
      <c r="E268" s="6"/>
    </row>
    <row r="269" ht="15">
      <c r="E269" s="6"/>
    </row>
    <row r="270" ht="15">
      <c r="E270" s="6"/>
    </row>
    <row r="271" ht="15">
      <c r="E271" s="6"/>
    </row>
    <row r="272" ht="15">
      <c r="E272" s="6"/>
    </row>
    <row r="273" ht="15">
      <c r="E273" s="6"/>
    </row>
    <row r="274" ht="15">
      <c r="E274" s="6"/>
    </row>
    <row r="275" ht="15">
      <c r="E275" s="6"/>
    </row>
    <row r="276" ht="15">
      <c r="E276" s="6"/>
    </row>
    <row r="277" ht="15">
      <c r="E277" s="6"/>
    </row>
    <row r="278" ht="15">
      <c r="E278" s="6"/>
    </row>
    <row r="279" ht="15">
      <c r="E279" s="6"/>
    </row>
    <row r="280" ht="15">
      <c r="E280" s="6"/>
    </row>
    <row r="281" ht="15">
      <c r="E281" s="6"/>
    </row>
    <row r="282" ht="15">
      <c r="E282" s="6"/>
    </row>
    <row r="283" ht="15">
      <c r="E283" s="6"/>
    </row>
    <row r="284" ht="15">
      <c r="E284" s="6"/>
    </row>
    <row r="285" ht="15">
      <c r="E285" s="6"/>
    </row>
    <row r="286" ht="15">
      <c r="E286" s="6"/>
    </row>
    <row r="287" ht="15">
      <c r="E287" s="6"/>
    </row>
    <row r="288" ht="15">
      <c r="E288" s="6"/>
    </row>
    <row r="289" ht="15">
      <c r="E289" s="6"/>
    </row>
    <row r="290" ht="15">
      <c r="E290" s="6"/>
    </row>
    <row r="291" ht="15">
      <c r="E291" s="6"/>
    </row>
    <row r="292" ht="15">
      <c r="E292" s="6"/>
    </row>
    <row r="293" ht="15">
      <c r="E293" s="6"/>
    </row>
    <row r="294" ht="15">
      <c r="E294" s="6"/>
    </row>
    <row r="295" ht="15">
      <c r="E295" s="6"/>
    </row>
    <row r="296" ht="15">
      <c r="E296" s="6"/>
    </row>
    <row r="297" ht="15">
      <c r="E297" s="6"/>
    </row>
    <row r="298" ht="15">
      <c r="E298" s="6"/>
    </row>
    <row r="299" ht="15">
      <c r="E299" s="6"/>
    </row>
    <row r="300" ht="15">
      <c r="E300" s="6"/>
    </row>
    <row r="301" ht="15">
      <c r="E301" s="6"/>
    </row>
    <row r="302" ht="15">
      <c r="E302" s="6"/>
    </row>
    <row r="303" ht="15">
      <c r="E303" s="6"/>
    </row>
    <row r="304" ht="15">
      <c r="E304" s="6"/>
    </row>
    <row r="305" ht="15">
      <c r="E305" s="6"/>
    </row>
    <row r="306" ht="15">
      <c r="E306" s="6"/>
    </row>
    <row r="307" ht="15">
      <c r="E307" s="6"/>
    </row>
    <row r="308" ht="15">
      <c r="E308" s="6"/>
    </row>
    <row r="309" ht="15">
      <c r="E309" s="6"/>
    </row>
    <row r="310" ht="15">
      <c r="E310" s="6"/>
    </row>
    <row r="311" ht="15">
      <c r="E311" s="6"/>
    </row>
    <row r="312" ht="15">
      <c r="E312" s="6"/>
    </row>
    <row r="313" ht="15">
      <c r="E313" s="6"/>
    </row>
    <row r="314" ht="15">
      <c r="E314" s="6"/>
    </row>
    <row r="315" ht="15">
      <c r="E315" s="6"/>
    </row>
    <row r="316" ht="15">
      <c r="E316" s="6"/>
    </row>
    <row r="317" ht="15">
      <c r="E317" s="6"/>
    </row>
    <row r="318" ht="15">
      <c r="E318" s="6"/>
    </row>
    <row r="319" ht="15">
      <c r="E319" s="6"/>
    </row>
    <row r="320" ht="15">
      <c r="E320" s="6"/>
    </row>
    <row r="321" ht="15">
      <c r="E321" s="6"/>
    </row>
    <row r="322" ht="15">
      <c r="E322" s="6"/>
    </row>
    <row r="323" ht="15">
      <c r="E323" s="6"/>
    </row>
    <row r="324" ht="15">
      <c r="E324" s="6"/>
    </row>
    <row r="325" ht="15">
      <c r="E325" s="6"/>
    </row>
    <row r="326" ht="15">
      <c r="E326" s="6"/>
    </row>
    <row r="327" ht="15">
      <c r="E327" s="6"/>
    </row>
    <row r="328" ht="15">
      <c r="E328" s="6"/>
    </row>
    <row r="329" ht="15">
      <c r="E329" s="6"/>
    </row>
    <row r="330" ht="15">
      <c r="E330" s="6"/>
    </row>
    <row r="331" ht="15">
      <c r="E331" s="6"/>
    </row>
    <row r="332" ht="15">
      <c r="E332" s="6"/>
    </row>
  </sheetData>
  <sheetProtection/>
  <mergeCells count="1">
    <mergeCell ref="A5:B5"/>
  </mergeCells>
  <printOptions/>
  <pageMargins left="0.5" right="0.5" top="0.92" bottom="0.5" header="0.5" footer="0.5"/>
  <pageSetup fitToHeight="0" fitToWidth="1" horizontalDpi="600" verticalDpi="600" orientation="portrait" scale="46" r:id="rId2"/>
  <headerFooter alignWithMargins="0">
    <oddHeader>&amp;C&amp;"Arial MT,Bold"NAVFAC P-80  Armory Criteria CCN 143-45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LANTNAVFACENGCOM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S Butler</dc:creator>
  <cp:keywords/>
  <dc:description/>
  <cp:lastModifiedBy>chris.kohlman</cp:lastModifiedBy>
  <cp:lastPrinted>2007-10-31T18:01:46Z</cp:lastPrinted>
  <dcterms:created xsi:type="dcterms:W3CDTF">1999-08-24T13:35:39Z</dcterms:created>
  <dcterms:modified xsi:type="dcterms:W3CDTF">2013-02-05T14:04:53Z</dcterms:modified>
  <cp:category/>
  <cp:version/>
  <cp:contentType/>
  <cp:contentStatus/>
</cp:coreProperties>
</file>