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521" windowWidth="14940" windowHeight="7455" activeTab="0"/>
  </bookViews>
  <sheets>
    <sheet name="Sheet 1-Project Information" sheetId="1" r:id="rId1"/>
    <sheet name="Sheet 2-Project Budget Summary" sheetId="2" r:id="rId2"/>
    <sheet name="Sheet 3-Zone Count" sheetId="3" r:id="rId3"/>
    <sheet name="Sheet 4-Zone Budget Summary" sheetId="4" r:id="rId4"/>
    <sheet name="Sheet 5-Zone Budget Detail" sheetId="5" r:id="rId5"/>
    <sheet name="Sheet 6-Pricing References" sheetId="6" r:id="rId6"/>
  </sheets>
  <definedNames>
    <definedName name="Equipment">'Sheet 5-Zone Budget Detail'!#REF!</definedName>
    <definedName name="Labor">'Sheet 5-Zone Budget Detail'!#REF!</definedName>
    <definedName name="Materials">'Sheet 5-Zone Budget Detail'!#REF!</definedName>
    <definedName name="_xlnm.Print_Area" localSheetId="0">'Sheet 1-Project Information'!$A$1:$E$79</definedName>
    <definedName name="_xlnm.Print_Area" localSheetId="1">'Sheet 2-Project Budget Summary'!$A$1:$E$45</definedName>
    <definedName name="_xlnm.Print_Area" localSheetId="2">'Sheet 3-Zone Count'!$A$1:$L$76</definedName>
    <definedName name="_xlnm.Print_Area" localSheetId="4">'Sheet 5-Zone Budget Detail'!$A$1:$M$1099</definedName>
  </definedNames>
  <calcPr fullCalcOnLoad="1"/>
</workbook>
</file>

<file path=xl/sharedStrings.xml><?xml version="1.0" encoding="utf-8"?>
<sst xmlns="http://schemas.openxmlformats.org/spreadsheetml/2006/main" count="1734" uniqueCount="510">
  <si>
    <t>Video Analytic Zone</t>
  </si>
  <si>
    <t>Low Risk</t>
  </si>
  <si>
    <t>Sf</t>
  </si>
  <si>
    <t xml:space="preserve">Balanced Magnetic Switch </t>
  </si>
  <si>
    <t>(GE 1076D)</t>
  </si>
  <si>
    <t>Request-to-Exit</t>
  </si>
  <si>
    <t>(Detection Systems 150i)</t>
  </si>
  <si>
    <t xml:space="preserve">Battery Back-Up for ACS Panel </t>
  </si>
  <si>
    <t>Ethernet Module to Connect to LAN</t>
  </si>
  <si>
    <t>Ethernet Cable</t>
  </si>
  <si>
    <t>(Generic)</t>
  </si>
  <si>
    <t>System Controller</t>
  </si>
  <si>
    <t>(Lenel LNL-1000)</t>
  </si>
  <si>
    <t>(Lenel LNL-ETHLAN)</t>
  </si>
  <si>
    <t>(Lenel LNL-OLS75CTX)</t>
  </si>
  <si>
    <t>Single Card Reader Module</t>
  </si>
  <si>
    <t>(Lenel LNL-1300)</t>
  </si>
  <si>
    <t>Power Supply for Door Hardware</t>
  </si>
  <si>
    <t>(SDC SZ-602RF)</t>
  </si>
  <si>
    <t xml:space="preserve">ACS Workstation </t>
  </si>
  <si>
    <t>(Lenel ABT-12)</t>
  </si>
  <si>
    <t>Wiring 18-2c</t>
  </si>
  <si>
    <t>(CSC 151000)</t>
  </si>
  <si>
    <t>Wiring 18-4c</t>
  </si>
  <si>
    <t>(CSC 151200)</t>
  </si>
  <si>
    <t>Wiring 18-6c</t>
  </si>
  <si>
    <t>(CSC 151230)</t>
  </si>
  <si>
    <t>2005 ADI Price List, Pg 23</t>
  </si>
  <si>
    <t>2005 ADI Price List, Pg 20</t>
  </si>
  <si>
    <t>2005 ADI Price List, Pg 11</t>
  </si>
  <si>
    <t>Magnetic Lock</t>
  </si>
  <si>
    <t>(Locknetics 390 Plus)</t>
  </si>
  <si>
    <t>2005 ADI Price List, Pg 40</t>
  </si>
  <si>
    <t>2005 ADI Price List, Pg 51</t>
  </si>
  <si>
    <t>Generic</t>
  </si>
  <si>
    <t>2003 RS Means, Building Security Strategies and Costs, Pg 245, row 13851-065-1010. Labor hours multiplied by 2006 electrician rate</t>
  </si>
  <si>
    <t>N/A</t>
  </si>
  <si>
    <t>2003 RS Means, Building Security Strategies and Costs, Pg 245, row 13851-065-1400. Labor hours multiplied by 2006 electrician rate</t>
  </si>
  <si>
    <t>2003 RS Means, Building Security Strategies and Costs, Pg 245, row 13851-065-3200. Labor hours multiplied by 2006 electrician rate</t>
  </si>
  <si>
    <t>Staff experience</t>
  </si>
  <si>
    <t>2003 RS Means, Building Security Strategies and Costs, Pg 245, row 13700-300-0380. Labor hours multiplied by 2006 electrician rate</t>
  </si>
  <si>
    <t>3/4" Rigid Galvanized Conduit</t>
  </si>
  <si>
    <t>9. User Input</t>
  </si>
  <si>
    <t>A. Enter the size of the facility in square feet.</t>
  </si>
  <si>
    <r>
      <t>1. Enter Subcontractor's Material Markup</t>
    </r>
    <r>
      <rPr>
        <vertAlign val="superscript"/>
        <sz val="8"/>
        <rFont val="Arial"/>
        <family val="2"/>
      </rPr>
      <t>1</t>
    </r>
  </si>
  <si>
    <r>
      <t>2. Enter Subcontractor's Equipment Markup</t>
    </r>
    <r>
      <rPr>
        <vertAlign val="superscript"/>
        <sz val="8"/>
        <rFont val="Arial"/>
        <family val="2"/>
      </rPr>
      <t>2</t>
    </r>
  </si>
  <si>
    <r>
      <t>3. Enter Electrical Subcontractor's O&amp;P</t>
    </r>
    <r>
      <rPr>
        <vertAlign val="superscript"/>
        <sz val="8"/>
        <rFont val="Arial"/>
        <family val="2"/>
      </rPr>
      <t>3</t>
    </r>
  </si>
  <si>
    <r>
      <t>4. Enter General Contractor's Markup</t>
    </r>
    <r>
      <rPr>
        <vertAlign val="superscript"/>
        <sz val="8"/>
        <rFont val="Arial"/>
        <family val="2"/>
      </rPr>
      <t>4</t>
    </r>
  </si>
  <si>
    <t>1. ACF</t>
  </si>
  <si>
    <t>2. Contingency</t>
  </si>
  <si>
    <t>3. SIOH</t>
  </si>
  <si>
    <t>4. Escalation</t>
  </si>
  <si>
    <t xml:space="preserve">9. Project Cost </t>
  </si>
  <si>
    <t>2006 RS Means, Pg 478, row 16132-205-1770</t>
  </si>
  <si>
    <t>1/2/" Rigid Galvanized Conduit</t>
  </si>
  <si>
    <t>2006 RS Means, Pg 478, row 16132-205-1750</t>
  </si>
  <si>
    <t>120 Volt Drop</t>
  </si>
  <si>
    <t>Ls</t>
  </si>
  <si>
    <t>2006 RS Mean, Pg 478, row 16132-205-1750, Pg 477, row 16120-900-0940, pg 484, row 16139-700-4015</t>
  </si>
  <si>
    <t>\</t>
  </si>
  <si>
    <t>2006 RS Means, Pg 475, row 16120-280-0020</t>
  </si>
  <si>
    <r>
      <t>Total</t>
    </r>
    <r>
      <rPr>
        <b/>
        <vertAlign val="superscript"/>
        <sz val="8"/>
        <rFont val="Arial"/>
        <family val="2"/>
      </rPr>
      <t>5</t>
    </r>
  </si>
  <si>
    <r>
      <t>Low Risk Carryover</t>
    </r>
    <r>
      <rPr>
        <vertAlign val="superscript"/>
        <sz val="8"/>
        <rFont val="Arial"/>
        <family val="2"/>
      </rPr>
      <t>6</t>
    </r>
  </si>
  <si>
    <t>Input Module for Panel</t>
  </si>
  <si>
    <t>(Lenel LNL-1100)</t>
  </si>
  <si>
    <t>1/2" Rigid Galvanized Conduit</t>
  </si>
  <si>
    <t>Input Control Module</t>
  </si>
  <si>
    <t>2003 RS Means, Building Security Strategies and Costs, Pg 245, row 13850-065-2800. Labor hours multiplied by 2006 electrician rate</t>
  </si>
  <si>
    <t>Balanced Magnetic Switch</t>
  </si>
  <si>
    <t>Interior Fixed Camera</t>
  </si>
  <si>
    <t>(Pelco ICS150-CDV4A-incl lens, mount, encl.)</t>
  </si>
  <si>
    <t>(Pelco ICS150-CDV4A)</t>
  </si>
  <si>
    <t>2005 Pelco Price List, Dealer pricing, pg 3</t>
  </si>
  <si>
    <t>2006 RS Means, Building Construction Cost Data, Pg. 499, row 16850-600-2400</t>
  </si>
  <si>
    <t>2003 RS Means, Building Security Strategies and Costs, Pg 245, row 13851-065-2800. Labor hours multiplied by 2006 electrician rate</t>
  </si>
  <si>
    <t>Staff Experience</t>
  </si>
  <si>
    <t>(Lenel DVS-16-S)</t>
  </si>
  <si>
    <t>Digital Video Recorder (600GbHD)</t>
  </si>
  <si>
    <t>Digital Video Recorder (600 GbHD)</t>
  </si>
  <si>
    <t>Camera Power Supply and Enclosure</t>
  </si>
  <si>
    <t>(Pelco MCS4-2)</t>
  </si>
  <si>
    <t>(Bosch MON171CL)</t>
  </si>
  <si>
    <t>(HID Prox Pro - 5355)</t>
  </si>
  <si>
    <t>Contactless Cards</t>
  </si>
  <si>
    <t>Contactless Card Reader with Keypad</t>
  </si>
  <si>
    <t>Contactless Card Reader w/Keypad</t>
  </si>
  <si>
    <t>2006 Price List</t>
  </si>
  <si>
    <t>Phone Call to Manufacturer</t>
  </si>
  <si>
    <t>Phone call to Manufacturer. Dealer pricing</t>
  </si>
  <si>
    <t>2005 Manufacturer's Price List, Dealer pricing, Index pg 48</t>
  </si>
  <si>
    <t>2005 Manufacturer's Price List, Dealer pricing, Index pg 47</t>
  </si>
  <si>
    <t>2005 Manufacturer's Price List, Dealer pricing, pg 13</t>
  </si>
  <si>
    <t>2005 Manufacturer's Price List, dealer pricing, pg 5</t>
  </si>
  <si>
    <t>B. Enter the number of floors.</t>
  </si>
  <si>
    <t>Site Specifics</t>
  </si>
  <si>
    <t>C. Does this project include exterior (building façade) access control (i.e. card readers at exterior doors into the facility)? Enter Yes or No.</t>
  </si>
  <si>
    <t>D. Does this project include interior volumetric sensors (i.e. interior mounted motion detectors) in areas other than the interior CAA's or SCIF's? Enter Yes or No.</t>
  </si>
  <si>
    <t>E. Does this project include interior closed circuit TV in areas other than the interior CAA's or SCIF's? Enter Yes or No.</t>
  </si>
  <si>
    <t>F. Does this project include exterior (building façade) volumetric sensors (i.e. exterior mounted motion detectors protecting critical exterior assets)? Enter Yes or No.</t>
  </si>
  <si>
    <t>G. Does this project include exterior (building façade) closed circuit TV (i.e. building mounted cameras viewing exterior doors and around the building)? Enter Yes or No.</t>
  </si>
  <si>
    <t>H. Does this project include exterior (site perimeter) access control (i.e. card readers at perimeter vehicle or pedestrian gates)? Enter Yes or No.</t>
  </si>
  <si>
    <t>I. Does this project include exterior (site perimeter) intrusion detection (i.e. buried or fence mounted intrusion sensors)? Enter Yes or No.</t>
  </si>
  <si>
    <t>J. Does this project include exterior (site perimeter) closed circuit TV (i.e. cameras viewing perimeter boundary of site)? Enter Yes or No.</t>
  </si>
  <si>
    <t>K. Enter length of perimeter fence to be protected in linear feet.</t>
  </si>
  <si>
    <t>L. Does this project include interior Sensitive Compartmented Information Facility's (SCIF's)? How many?</t>
  </si>
  <si>
    <t xml:space="preserve">M. Enter the average size of the interior SCIF's in square feet. </t>
  </si>
  <si>
    <t>N. Does this project include interior Controlled Access Areas (CAA's) in addition to SCIF's? How many?</t>
  </si>
  <si>
    <t xml:space="preserve">O. Enter the average size of the interior CAA's in square feet. </t>
  </si>
  <si>
    <t>Quote from Manufacturer</t>
  </si>
  <si>
    <t>Internet, MSRP discounted 25%</t>
  </si>
  <si>
    <t>Manufacturer's price quote</t>
  </si>
  <si>
    <t>2005 Manufacturer's Price List, dealer pricing, pg 44</t>
  </si>
  <si>
    <t>2004 Manufacturer's MSRP List, Row 922, discounted 25%</t>
  </si>
  <si>
    <t>2004 Manufacturer's MSRP List, Row 919, discounted 25%</t>
  </si>
  <si>
    <t>2004 Manufacturer's MSRP List, Row 141, discounted 25%</t>
  </si>
  <si>
    <t>2004 Manufacturer's MSRP List, Row 916, discounted 25%</t>
  </si>
  <si>
    <t>2004 Manufacturer's MSRP List, Row 867, discounted 25%</t>
  </si>
  <si>
    <t>2004 Manufacturer's MSRP List, Row 875, discounted 25%</t>
  </si>
  <si>
    <t>2004 Manufacturer's MSRP List, Row 873, discounted 25%</t>
  </si>
  <si>
    <t>2004 Manufacturer's MSRP List, Row 1201, 378, 1188, 1458, discounted 25%</t>
  </si>
  <si>
    <t>2005 Manufacturer's Price List, Dealer pricing, pg 59</t>
  </si>
  <si>
    <t>2004 Manufacturer's MSRP List, Row 655, 622  discounted 25%</t>
  </si>
  <si>
    <t>ACS Workstation with Enrollment</t>
  </si>
  <si>
    <t>Enrollment Workstation</t>
  </si>
  <si>
    <t>(Detection Systems DS-9370)</t>
  </si>
  <si>
    <t>Phone call to Manufacturer. List pricing</t>
  </si>
  <si>
    <t>Interior 360-Degree Motion Detector D/T</t>
  </si>
  <si>
    <t>Interior 360-Degree Motion Detector - Dual Technology</t>
  </si>
  <si>
    <t>17" Flat Screen LCD Monitor</t>
  </si>
  <si>
    <t>2005 ADI Catalog, Pg 130</t>
  </si>
  <si>
    <t>Uninterruptible Power Supply</t>
  </si>
  <si>
    <t>(Powerware 9125 2000)</t>
  </si>
  <si>
    <t>Equipment Rack</t>
  </si>
  <si>
    <t>(Middle Atlantic VRK-44-31H, MW-LVT, PVFD-44, etc)</t>
  </si>
  <si>
    <t>(Middle Atlantic -VRK-44-31H, MW-LVT, etc)</t>
  </si>
  <si>
    <t>Previous Project</t>
  </si>
  <si>
    <t>Coaxial/Power Cable RG-59U with 18/2c</t>
  </si>
  <si>
    <t>Coaxial/Power Cable RG59U with 18/2c</t>
  </si>
  <si>
    <t>Controlled Access Area</t>
  </si>
  <si>
    <t>SCIF</t>
  </si>
  <si>
    <t>SENSITIVE COMPARTMENTED INFORMATION FACILITY</t>
  </si>
  <si>
    <t>Interior Intrustion Detection Zone</t>
  </si>
  <si>
    <t>(Lenel LNL - 1100)</t>
  </si>
  <si>
    <t>BASE (MINIMUM) COST</t>
  </si>
  <si>
    <t>INCREMENTAL COST PER ZONE</t>
  </si>
  <si>
    <t>LOW, MEDIUM, AND HIGH RISK</t>
  </si>
  <si>
    <t xml:space="preserve">     Base (minimum) Cost</t>
  </si>
  <si>
    <t xml:space="preserve">     Incremental Cost per Zone</t>
  </si>
  <si>
    <t>Battery Back-Up Power Supply (supports 16 devices)</t>
  </si>
  <si>
    <t>System Controller (supports 16 devices)</t>
  </si>
  <si>
    <t>(Pelco MCS16-20)</t>
  </si>
  <si>
    <t>Interior Closed Circuit Television Zone</t>
  </si>
  <si>
    <t>Request-to-Exit Motion Detector</t>
  </si>
  <si>
    <t>Request-to-Exit Button</t>
  </si>
  <si>
    <t>(Securitron SN-PB5)</t>
  </si>
  <si>
    <t>Request-to-Exit Push Button</t>
  </si>
  <si>
    <t>Request-to-Exit Motion Sensor</t>
  </si>
  <si>
    <t>2005 ADI Catalog, Pg 183</t>
  </si>
  <si>
    <t>System Controller (supports 16 readers)</t>
  </si>
  <si>
    <t>(SDC SZ-636RF)</t>
  </si>
  <si>
    <t>Power Supply for Door Hardware (supports 16 doors)</t>
  </si>
  <si>
    <t>Digital Video Recorder (600GbHD,supports 16 cameras)</t>
  </si>
  <si>
    <t>Camera Power Supply and Enclosure (supports 16 cameras)</t>
  </si>
  <si>
    <t>(Lenel LNL-OLS120CTX)</t>
  </si>
  <si>
    <t>Panel and Power Supply</t>
  </si>
  <si>
    <t>Panel and Power Supply (supports 16 readers)</t>
  </si>
  <si>
    <t>Panel and Power Supply (supports 16 devices)</t>
  </si>
  <si>
    <t>Exterior Dual Technology Motion Detector</t>
  </si>
  <si>
    <t>(Protech USA SDI-77XL-MIL)</t>
  </si>
  <si>
    <t>ACS Local Monitoring Zone</t>
  </si>
  <si>
    <t>ACS Remote Monitoring Zone</t>
  </si>
  <si>
    <t>ACS LOCAL MONITORING ZONE</t>
  </si>
  <si>
    <t>ACS Local monitoring zone provides monitoring capabilities of all facility ACS systems locally (I.e. in the facility). Provides monitoring of interior, exterior, and perimeter systems. ACS local monitoring zone is in addition to monitoring workstations provided for CAA's and SCIF's.</t>
  </si>
  <si>
    <r>
      <t xml:space="preserve">Military Construction Program                          </t>
    </r>
    <r>
      <rPr>
        <b/>
        <sz val="10"/>
        <rFont val="Arial"/>
        <family val="2"/>
      </rPr>
      <t>Electronic Security Systems (ESS) Budget Estimator Ver 1.0</t>
    </r>
  </si>
  <si>
    <t xml:space="preserve">ACS local monitoring station includes PC, software, all licenses, monitor, etc to support 32 card reader controlled doors and unlimited IDS zones. Also includes badging workstation with camera, tripod, badge printer, etc. </t>
  </si>
  <si>
    <t>ACS REMOTE MONITORING ZONE</t>
  </si>
  <si>
    <t>ACS Remote monitoring zone provides monitoring capabilities of all facility ACS systems remotely (I.e. outside the facility). Provides monitoring of interior, exterior, and perimeter systems. ACS remote monitoring zone is in addition to monitoring workstations provided for CAA's and SCIF's.</t>
  </si>
  <si>
    <t xml:space="preserve">ACS remote monitoring station includes PC, software, all licenses, monitor, etc to support 32 card reader controlled doors and unlimited IDS zones. Also includes badging workstation with camera, tripod, badge printer, etc. </t>
  </si>
  <si>
    <t xml:space="preserve">CCTV local monitoring station includes DVR, matrix switcher, keyboard controller, monitor, etc to support 16 cameras </t>
  </si>
  <si>
    <t xml:space="preserve">CCTV remote monitoring station includes DVR, matrix switcher, keyboard controller, monitor, etc to support 16 cameras </t>
  </si>
  <si>
    <t>CCTV remote monitoring zone provides monitoring capabilities of all facility CCTV systems remotely (I.e. outside the facility). Provides monitoring of interior, exterior, and perimeter systems. CCTV remote monitoring zone is in addition to monitoring workstations provided for CAA's and SCIF's.</t>
  </si>
  <si>
    <t>ACS Local Monitoring Zones</t>
  </si>
  <si>
    <t>ACS Remote Monitoring Zones</t>
  </si>
  <si>
    <t>Facility</t>
  </si>
  <si>
    <t>Building Perimeter</t>
  </si>
  <si>
    <t>Site Perimeter</t>
  </si>
  <si>
    <t>Interior Enclaves</t>
  </si>
  <si>
    <t>Exterior (Building Façade) Access Control Zone</t>
  </si>
  <si>
    <t>Exterior (Building Façade) Intrustion Detection Zone</t>
  </si>
  <si>
    <t>Exterior (Building Façade) CCTV Zone</t>
  </si>
  <si>
    <t>Perimeter CCTV Zone</t>
  </si>
  <si>
    <t>(Pelco Spectra III SE-SD53CBW-PG-E1 incl, lens, mount, encl.)</t>
  </si>
  <si>
    <t>(Pelco MRWA)</t>
  </si>
  <si>
    <t>Exterior PTZ Camera</t>
  </si>
  <si>
    <t>(Pelco Spectra III SE-SD53CBW-PG-E1)</t>
  </si>
  <si>
    <t>Exterior PTZ Camera Wall Mount</t>
  </si>
  <si>
    <t>Exterior Camera Wall Mount</t>
  </si>
  <si>
    <t>Coaxial/Power/Comm Cable RG-59U with 18/4c</t>
  </si>
  <si>
    <t>Exterior Dual Technology Motion Detector - 100 Lf Zone</t>
  </si>
  <si>
    <t>Exterior Pan/Tilt/Zoom Camera - 300 Lf Zone</t>
  </si>
  <si>
    <t xml:space="preserve">LOW, MEDIUM, AND HIGH RISK </t>
  </si>
  <si>
    <t>Exterior (Bldg Façade) Intrusion Detection Zone</t>
  </si>
  <si>
    <t>Exterior (Bldg Façade) Closed Circuit Television Zone</t>
  </si>
  <si>
    <t xml:space="preserve">LOW AND MEDIUM RISK </t>
  </si>
  <si>
    <t>Exterior Camera Pole Mount</t>
  </si>
  <si>
    <t>(Pelco PP350)</t>
  </si>
  <si>
    <t>Exterior PTZ Camera Pole Mount</t>
  </si>
  <si>
    <t>24" x 24" NEMA 4 Enclosure</t>
  </si>
  <si>
    <t>6" x 6" NEMA 4 Enclosure</t>
  </si>
  <si>
    <t>2006 RS Means, Pg 481, row 16136-700-3050</t>
  </si>
  <si>
    <t>2006 RS Means, Pg 478, row 16136-700-3400</t>
  </si>
  <si>
    <t>Camera Power Supply and Enclosure (supports 1 camera)</t>
  </si>
  <si>
    <t>(Pelco WCS1-4)</t>
  </si>
  <si>
    <t>Splice Box at Building</t>
  </si>
  <si>
    <t>Coaxial/Power/Comm Cable RG-59U with 18/2c</t>
  </si>
  <si>
    <t>20' Wood Pole</t>
  </si>
  <si>
    <t>20' Wooden Pole</t>
  </si>
  <si>
    <t>(Generic-incl base, excavation, fill, etc)</t>
  </si>
  <si>
    <t>2003 Building Security Strategies and Costs, pg 321, line 2920. Cost less fixture and lamp, plus 5% per year inflation</t>
  </si>
  <si>
    <t>Trenching and Backfill for 3/4" conduit</t>
  </si>
  <si>
    <t>Matrix Switcher</t>
  </si>
  <si>
    <t>Keyboard Controller</t>
  </si>
  <si>
    <t>(Pelco KBD300A)</t>
  </si>
  <si>
    <t>(Pelco CM6700-MXB4, CM9760-CDU-T, PV130)</t>
  </si>
  <si>
    <t>(Pelco CM6700, CM9760-CDU-T, PV130)</t>
  </si>
  <si>
    <t>Software License (32 card readers)</t>
  </si>
  <si>
    <t>(SWC-32ESI)</t>
  </si>
  <si>
    <t>(IFS VT6010DRDT)</t>
  </si>
  <si>
    <t>Fiber Transmitter/Multiplexer (4 Ch Video, 1 Ch Data)</t>
  </si>
  <si>
    <t>Fiber Receiver/Multiplexer (4 Ch Video, 1 Ch Data)</t>
  </si>
  <si>
    <t>(IFS VR6010DRDT)</t>
  </si>
  <si>
    <t>(IFS D1010)</t>
  </si>
  <si>
    <t>Fiber Transciever (1 Ch Data)</t>
  </si>
  <si>
    <t>(Lenel PCC-32ESI, CAM500-KUSB, P210)</t>
  </si>
  <si>
    <t>(Lenel PCC-32ESI, CAM500-KUSB, P210, SWC-32ESI)</t>
  </si>
  <si>
    <t>(Lenel PCC-32ESI, SWC-32ESI)</t>
  </si>
  <si>
    <t>ACS Server</t>
  </si>
  <si>
    <t>(Lenel PCC-32ESI - at building)</t>
  </si>
  <si>
    <t>(Lenel PCS-32ESI - at CMS)</t>
  </si>
  <si>
    <t>(IFS VT6010DRDT and VR6010DRDT)</t>
  </si>
  <si>
    <t>Fiber Video Transmitter/Multiplexer</t>
  </si>
  <si>
    <t>Fiber Data Transceiver</t>
  </si>
  <si>
    <t>17. Same as #15 above</t>
  </si>
  <si>
    <t>18. Same as #16 above</t>
  </si>
  <si>
    <t>Trenching and Backfill</t>
  </si>
  <si>
    <t>2006 RS Means, Pg 41, row 02315-620-100 and 1050</t>
  </si>
  <si>
    <t>(SDC 602RF)</t>
  </si>
  <si>
    <t>Panel and Power Supply (supports 1 zone)</t>
  </si>
  <si>
    <t>24" x 24" x 10" NEMA 4 Enclosure</t>
  </si>
  <si>
    <t>Trenching and Backfill for 1/2" conduit</t>
  </si>
  <si>
    <t>Sod Removal and Install</t>
  </si>
  <si>
    <t>2006 RS Means, Pg 76, row 02910-720-4100 and row 02920-400-0300</t>
  </si>
  <si>
    <t>Buried Fiber-Optic Sensor Cable -5' x 300' Zone</t>
  </si>
  <si>
    <t>3" Galvanized Pole for Motion Detector</t>
  </si>
  <si>
    <t>Exterior Dual Technology Motion Detector - 300 Lf Zone</t>
  </si>
  <si>
    <t>2006 RS Means, Pg 65, row 02820-130-1100</t>
  </si>
  <si>
    <t>Panel and Power Supply (supports 1zone)</t>
  </si>
  <si>
    <t>Buried Sensor Processor (supports 1-300 Lf zone)</t>
  </si>
  <si>
    <t>(Fiber SenSys FD-208)</t>
  </si>
  <si>
    <t>Input Module (supports 16 zones)</t>
  </si>
  <si>
    <t>(Fiber SenSys IC-4)</t>
  </si>
  <si>
    <t>Buried Sensor Processor (supports 1-300' zone)</t>
  </si>
  <si>
    <t>(CSC 151000-from buried sensor enclosure to panel)</t>
  </si>
  <si>
    <t>(CSC 151000-from enclosure to panel)</t>
  </si>
  <si>
    <t>Biometric Adder</t>
  </si>
  <si>
    <t>Thermal Imaging Adder</t>
  </si>
  <si>
    <t>Video Analytics Adder</t>
  </si>
  <si>
    <t>Proximity Cards</t>
  </si>
  <si>
    <t>(HID ISOProx II-1386LGGSN)</t>
  </si>
  <si>
    <t>Smart Cards</t>
  </si>
  <si>
    <t>(HID iClass-2002PGGMN)</t>
  </si>
  <si>
    <t>BIOMETRIC ADDER</t>
  </si>
  <si>
    <t>Fingerprint Reader</t>
  </si>
  <si>
    <t>(Bioscrypt V-Smart-A-H)</t>
  </si>
  <si>
    <t>THERMAL IMAGING ADDER</t>
  </si>
  <si>
    <t>Thermal Imaging PTZ Camera</t>
  </si>
  <si>
    <t>(EMX 8000/2X)</t>
  </si>
  <si>
    <t>VIDEO ANALYTICS ADDER</t>
  </si>
  <si>
    <t>(EMX 8000/2X 100mm-incl mount, control box, etc)</t>
  </si>
  <si>
    <t>(CSC 151200-from camera to panel)</t>
  </si>
  <si>
    <t>Video Analytics Processor</t>
  </si>
  <si>
    <t>(Guardian Solutions)</t>
  </si>
  <si>
    <t>Video Analytics Software</t>
  </si>
  <si>
    <t>Camera Calibration</t>
  </si>
  <si>
    <t>Best Practices/Procedures Training</t>
  </si>
  <si>
    <t>Specialized Training</t>
  </si>
  <si>
    <t>User Input (for OCONUS Mobilization/Per Diem)</t>
  </si>
  <si>
    <t>5. OCONUS</t>
  </si>
  <si>
    <t>(from door to panel, misc @ panel)</t>
  </si>
  <si>
    <t>(1for panel, 1 for workstation)</t>
  </si>
  <si>
    <t>(to motion and BMS's)</t>
  </si>
  <si>
    <t>(to motion, cameras to DVR)</t>
  </si>
  <si>
    <t>(CCTV panel, workstation, DVR/UPS)</t>
  </si>
  <si>
    <t>(to motion and BMS's, door to panel)</t>
  </si>
  <si>
    <t>(to motion)</t>
  </si>
  <si>
    <t>(for enclosure)</t>
  </si>
  <si>
    <t>(from cameras to DVRl)</t>
  </si>
  <si>
    <t>(CCTV power supply, DVR/UPS)</t>
  </si>
  <si>
    <t>(from door to panel)</t>
  </si>
  <si>
    <t>(CCTV power supply)</t>
  </si>
  <si>
    <t>(2'x2'x1')</t>
  </si>
  <si>
    <t>(reader and mag to operator, op to encl. and panel)</t>
  </si>
  <si>
    <t>(to panel)</t>
  </si>
  <si>
    <t>(for processor and power supply)</t>
  </si>
  <si>
    <t>(from enclosure to zone of detection)</t>
  </si>
  <si>
    <t>(from enclosure to panel)</t>
  </si>
  <si>
    <t>(for buried sensor processor)</t>
  </si>
  <si>
    <t>(for panel)</t>
  </si>
  <si>
    <t>(from zones to enclosure, enc to panel)</t>
  </si>
  <si>
    <t>(incl. base, excavation, fill, etc.)</t>
  </si>
  <si>
    <t>(from pole to building, inside building to DVR)</t>
  </si>
  <si>
    <t>(at pole, pulled from field)</t>
  </si>
  <si>
    <t>(ACS workstation)</t>
  </si>
  <si>
    <t>(CCTV workstation and DVR)</t>
  </si>
  <si>
    <t>(ACS workstation at building and CMS)</t>
  </si>
  <si>
    <t>(CCTV workstation and equipment rack)</t>
  </si>
  <si>
    <t>(ACS panel &amp; workstation, CCTV panel &amp; workstation, DVR)</t>
  </si>
  <si>
    <t>Server for Analytic Software</t>
  </si>
  <si>
    <t>Estimated</t>
  </si>
  <si>
    <t>(HID ISOProx II-1386LGGSN or HID iClass 2002PGGMN)</t>
  </si>
  <si>
    <t>Notes</t>
  </si>
  <si>
    <t>(GE SR2707A)</t>
  </si>
  <si>
    <t xml:space="preserve">High Security Balanced Magnetic Switch </t>
  </si>
  <si>
    <t>(GE SR-2707A)</t>
  </si>
  <si>
    <t>2005 ADI Catalog, Pg 42</t>
  </si>
  <si>
    <t>Card Reader Stanchion</t>
  </si>
  <si>
    <t>(Engineered Parking Systems 306-4)</t>
  </si>
  <si>
    <t>Concrete Pad for Stanchion</t>
  </si>
  <si>
    <t>(Generic-2' x 2' x 1')</t>
  </si>
  <si>
    <t>CY</t>
  </si>
  <si>
    <t>2006 RS Means, Pg 103, row 03310-240-3800</t>
  </si>
  <si>
    <t>6" x 6" x 6" NEMA 4 Enclosure</t>
  </si>
  <si>
    <t>.</t>
  </si>
  <si>
    <t>(CSC 151200-from motions to panel)</t>
  </si>
  <si>
    <t>Interior square footage less SCIF's and CAA's</t>
  </si>
  <si>
    <t xml:space="preserve">11. Number of zones is the total number of access control zones in project. Includes SCIF's, CAA's, exterior (building façade) ACS, and exterior (site perimeter) ACS zones. </t>
  </si>
  <si>
    <t xml:space="preserve">13. Number of zones is the total number of exterior closed circuit television zones in project less thermal imaging zones. Includes exterior (building façade and site perimeter) CCTV zones. </t>
  </si>
  <si>
    <t>Estimated number of exterior pedestrian doors</t>
  </si>
  <si>
    <t>4. Number of zones determined as in number 3 above. Associate interior CCTV zones with interior IDS zones. Provides 1 camera per interior IDS zone.</t>
  </si>
  <si>
    <t>Zone Size/Count Factors</t>
  </si>
  <si>
    <t xml:space="preserve">Total Zones </t>
  </si>
  <si>
    <t xml:space="preserve">Base Zones </t>
  </si>
  <si>
    <t xml:space="preserve">Incr. Zones </t>
  </si>
  <si>
    <t>Estimated length (ft) of building perimeter</t>
  </si>
  <si>
    <t>1. Number of zones provided by User on Project Information sheet. No size adjustment; implies cost of ESS for 1,000 SF CAA is the same as a 10,000 SF CAA.</t>
  </si>
  <si>
    <t xml:space="preserve">5. Number of zones determined by multiplying estimated number of exterior pedestrian doors by appropriate factor based on risk level. Risk level provided by User. Number of zones rounded up to the next whole number. High risk facility provided with fewer entry points than Low and Medium risk facilities. High risk provides 1 entry point for every 10 exterior pedestrian doors. Low and Medium risk provides one entry point per 4 exterior pedestrian doors.  </t>
  </si>
  <si>
    <t xml:space="preserve">7. Number of zones determined by dividing the estimated building perimeter length by the appropriate factor based on risk level. Risk level and building square footage provided by User on Project Information sheet. Number of zones rounded up the next whole number. Detection zone size based on military standard CCTV zone size of 300' and 600'.  Low risk provides 1 camera per 600 LF of building perimeter. Medium and High risk provides 1 camera per 300 LF of building perimeter. For High Risk facilities, a CCTV zone is also provided for each exterior (building facade) ACS Zone. </t>
  </si>
  <si>
    <t>Q. Does this project warrant biometric devices for access control? Enter Yes or No.</t>
  </si>
  <si>
    <t>R. Does this project warrant thermal imaging for the closed circuit television cameras? Enter Yes or No.</t>
  </si>
  <si>
    <t>1. Material markup as recommended in 2006 RS Means Building Construction Cost Data, Pg 3. Password authorization required for changes.</t>
  </si>
  <si>
    <t>2. Equipment profit as recommended in 2006 RS Means Building Construction Cost Data, Pg 3. Password authorization required for changes.</t>
  </si>
  <si>
    <t>3. Electrician loaded rate with O&amp;P of $62.60 per hour/$42.00 per hour bare labor = 49% burden. 2006 RS Means Building Construction Cost Data, inside back cover. Password authorization required for changes.</t>
  </si>
  <si>
    <t>4. General contractor markup as recommended in 2006 RS Means Building Construction Cost Data, pg 2. Password authorization required for changes.</t>
  </si>
  <si>
    <t>S. Does this project warrant video analytics/video content analysis for perimeter intrusion detection? Enter Yes or No"</t>
  </si>
  <si>
    <t>8. Number of zones set at 4 for all projects requiring perimeter ACS zones (I.e. card readers at perimeter vehicle gates).</t>
  </si>
  <si>
    <t xml:space="preserve">9. Number of zones determined by dividing the site perimeter length by the appropriate factor based on risk level. Site perimeter length and risk level provided by User on Project Information sheet. Number of zones rounded up the next whole number. Detection zone size based on military standard IDS zone size of 300'. All risk categories provide detection around the entire perimeter. Low and Medium risk provide 1 layer of protection. High risk provides 2 levels of protection. </t>
  </si>
  <si>
    <t>10. Number of zones determined by dividing the site perimeter length by the appropriate factor based on risk level. Site perimeter length and risk level provided by User on Project Information sheet. Number of zones rounded up the next whole number. Detection zone based on military standard CCTV zone size of 300' and 600'. Low and Medium risk provides 1 camera per 600 LF of site perimeter. High risk provides 1 camera per 300 LF of site perimeter</t>
  </si>
  <si>
    <t xml:space="preserve">14. Number of zones determined by subtracting number of Exterior (Building Façade) ACS zones from estimated number of exterior pedestrian doors. </t>
  </si>
  <si>
    <t>15. Number of zones determined by dividing the number of ACS zones (less CAA and SCIF ACS zones because they have their own workstation) by appropriate factor based on risk level. Factor is constant because each workstation can only support 32 card reader controlled doors (zones). Workstation can support unlimited IDS zones</t>
  </si>
  <si>
    <t xml:space="preserve">16. Number of zones determined by dividing the number of CCTV zones (less CAA and SCIF ACS zones because they have their own workstation) by appropriate factor based on risk level. Factor is constant because each workstation can only support 16 CCTV cameras (zones). </t>
  </si>
  <si>
    <r>
      <t xml:space="preserve">Military Construction Program                                 </t>
    </r>
    <r>
      <rPr>
        <b/>
        <sz val="10"/>
        <rFont val="Arial"/>
        <family val="2"/>
      </rPr>
      <t>Physical Security Equipment Budget Estimator Tool</t>
    </r>
  </si>
  <si>
    <r>
      <t xml:space="preserve">Phone call to Manufacturer, dealer pricing </t>
    </r>
    <r>
      <rPr>
        <sz val="8"/>
        <color indexed="31"/>
        <rFont val="Arial"/>
        <family val="2"/>
      </rPr>
      <t>1.800.377.4636</t>
    </r>
  </si>
  <si>
    <r>
      <t xml:space="preserve">Phone call to local supplier. </t>
    </r>
    <r>
      <rPr>
        <sz val="8"/>
        <color indexed="31"/>
        <rFont val="Arial"/>
        <family val="2"/>
      </rPr>
      <t>OESCO Infosys</t>
    </r>
  </si>
  <si>
    <r>
      <t xml:space="preserve">Phone Call and Quote from Manufacturer. </t>
    </r>
    <r>
      <rPr>
        <sz val="8"/>
        <color indexed="31"/>
        <rFont val="Arial"/>
        <family val="2"/>
      </rPr>
      <t>EMX. Chris Canter.</t>
    </r>
  </si>
  <si>
    <t xml:space="preserve">19. Estimated length of building perimeter based on square footage of building and number of floors. Calculation assumes building is square or rectangular in shape. Correction factor of 40% added to estimated length based on in-house data compiled for this project. </t>
  </si>
  <si>
    <t>20. Estimated number of exterior pedestrian doors based on estimated length of building perimeter (see note 19). Assumes one door per 50 linear feet of building perimeter based on in-house data compiled for this project.</t>
  </si>
  <si>
    <t>CCTV REMOTE MONITORING ZONE</t>
  </si>
  <si>
    <t>6. Medium risk CAA includes all items in Low risk CAA plus additional measures outlined.</t>
  </si>
  <si>
    <t>5. Total cost is calculated as the sum of the bare material cost plus Material Markup (default 10%) for subcontractor profit; the bare labor cost plus subcontractor Labor Overhead and Profit; and the bare equipment cost plus Equipment Markup (default 10%) for subcontractor profit. An additional 10% is then added to this sum to account for general contractor markup.</t>
  </si>
  <si>
    <r>
      <t>Medium Risk Carryover</t>
    </r>
    <r>
      <rPr>
        <vertAlign val="superscript"/>
        <sz val="8"/>
        <rFont val="Arial"/>
        <family val="2"/>
      </rPr>
      <t>7</t>
    </r>
  </si>
  <si>
    <t>7. High risk CAA includes all items in Low and Medium risk CAA plus additional measures outlined</t>
  </si>
  <si>
    <t>TYPICAL INTERIOR INTRUSION DETECTION ZONE</t>
  </si>
  <si>
    <t>TYPICAL INTERIOR CLOSED CIRCUIT TELEVISION ZONE</t>
  </si>
  <si>
    <t>TYPICAL EXTERIOR (BUILDING FAÇADE) ACCESS CONTROL ZONE</t>
  </si>
  <si>
    <t>TYPICAL EXTERIOR (BUILDING FAÇADE) INTRUSION DETECTION ZONE</t>
  </si>
  <si>
    <t>TYPICAL EXTERIOR (BUILDING FAÇADE) CLOSED CIRCUIT TELEVISION ZONE</t>
  </si>
  <si>
    <t>TYPICAL PERIMETER ACCESS CONTROL ZONE</t>
  </si>
  <si>
    <t>TYPICAL PERIMETER INTRUSION DETECTION ZONE</t>
  </si>
  <si>
    <t>TYPICAL PERIMETER CLOSED CIRCUIT TELEVISION ZONE</t>
  </si>
  <si>
    <t>TYPICAL EXTERIOR (BLDG FAÇADE) MONITORED DOOR ZONE</t>
  </si>
  <si>
    <t>P. Does this project include local monitoring (at the facility) or remote monitoring (at a central monitoring station) of the electronic security system? Enter Locally, Remotely, or Both.</t>
  </si>
  <si>
    <t>Both</t>
  </si>
  <si>
    <t>T. What is the overall Level of Protection requirement of the facility? Enter Low, Medium, or High.</t>
  </si>
  <si>
    <t>Low risk CAA includes a total of three (3) entry points. One (1) of the entry points is equipped with a card reader and associated access control hardware (balanced magnetic switch, request to exit motion sensor and button, magnetic lock), while the other two (2) points are for emergency exit only. Cost includes standalone workstation for administration of access control system and all necessary access control system controllers, modules, enclosures, etc. for a fully operational system. Cost includes all wiring, conduit, and 120 VAC drops required to support equipment. Assumes existing LAN.</t>
  </si>
  <si>
    <t>Wiring 18-4c (motion detector)</t>
  </si>
  <si>
    <t>Wiring 18-2c (balanced magnetic switches)</t>
  </si>
  <si>
    <t>Wiring 18-6c (card reader)</t>
  </si>
  <si>
    <t>Wiring 18-4c (request-to-exits)</t>
  </si>
  <si>
    <t>Wiring 18-2c (door contact, electric lock)</t>
  </si>
  <si>
    <t>Coaxial/Power Cable RG-59U with 18/2c (cameras)</t>
  </si>
  <si>
    <t>SCIF includes one (1) entry point that is protected by a card reader with keypad and associated access control hardware (balanced magnetic switch, request to exit motion sensor and button, magnetic lock). Cost assumes one (1) exterior emergency exit door and two interior doors segregating SCI areas all protected by balanced magnetic switches. Cost includes four (4) interior motion detectors, two (3) fixed interior cameras, a standalone workstation for administration of access control system, and all necessary access control system controllers, modules, and enclosures. Cost includes standalone workstation for administration of CCTV system and the necessary CCTV recorder, power supply, and equipment rack. Cost includes all wiring, conduit, and 120 VAC drops required to support equipment.</t>
  </si>
  <si>
    <t>Exterior (Bldg Façade) CCTV Zones</t>
  </si>
  <si>
    <t>ESS Project</t>
  </si>
  <si>
    <t>COST ESTIMATE</t>
  </si>
  <si>
    <t>SUBTOTAL</t>
  </si>
  <si>
    <t>PSE Equipment</t>
  </si>
  <si>
    <t>User Input (only applied to PSE Equipment)</t>
  </si>
  <si>
    <t>TOTAL</t>
  </si>
  <si>
    <t>Total OP Request</t>
  </si>
  <si>
    <t>Total MILCON Request</t>
  </si>
  <si>
    <t>Controlled Access Areas</t>
  </si>
  <si>
    <t>Sensitive Compartmented Information Facilities</t>
  </si>
  <si>
    <t>Interior Intrusion Detection Zones</t>
  </si>
  <si>
    <t xml:space="preserve">Interior Closed Circuit Television Zones </t>
  </si>
  <si>
    <t>Exterior (Bldg Façade) Access Control Zones</t>
  </si>
  <si>
    <t>Exterior (Bldg Façade) Intrusion Detection Zones</t>
  </si>
  <si>
    <t>Perimeter Access Control Zones</t>
  </si>
  <si>
    <t>Perimeter Intrustion Detection Zones</t>
  </si>
  <si>
    <t>Perimeter Closed Circuit Television Zones</t>
  </si>
  <si>
    <t>Biometric Access Control Zones</t>
  </si>
  <si>
    <t>Thermal Imaging Zones</t>
  </si>
  <si>
    <t>Video Analytic Zones</t>
  </si>
  <si>
    <t>Exterior (Bldg Façade) Monitored Door Zones</t>
  </si>
  <si>
    <t>CCTV Local Monitoring Zones</t>
  </si>
  <si>
    <t>CCTV Remote Monitoring Zones</t>
  </si>
  <si>
    <t>%</t>
  </si>
  <si>
    <t>CONTROLLED ACCESS AREA (CAA)</t>
  </si>
  <si>
    <t xml:space="preserve">A segregated, interior area within a facility where access is controlled via electronic card readers.  </t>
  </si>
  <si>
    <t>Medium risk CAA includes all equipment included in Low risk CAA with the addition of one (1) interior motion detector and one (1) balanced magnetic switch for each of the emergency exit only doors. Medium risk CAA also provides a card reader with keypad instead of just a standard card reader. Cost includes input module required for motion detector as well as all additional wiring and conduit.</t>
  </si>
  <si>
    <t>An accredited area, room, group of rooms, or building where sensitive compartmented information may be stored, used, discussed, or electronically processed. Entry into a SCIF is limited to one (1) entrance which, like a CAA, is controlled via an electronic card reader.</t>
  </si>
  <si>
    <t>No Risk Category - All SCIF's Considered the Same Risk</t>
  </si>
  <si>
    <t>Exterior (Bldg Façade) Monitored Door Zone</t>
  </si>
  <si>
    <t xml:space="preserve">Typical exterior (building façade) monitored door provides protection of an exterior door through the use of a balanced magnetic switch. </t>
  </si>
  <si>
    <t>Typical exterior (building facade) monitored door includes one (1) balanced magnetic switch, panel, power supply, and all modules required. Cost also includes all wiring, conduit, and 120 VAC drops required to support equipment.</t>
  </si>
  <si>
    <t>Input Module (supports 16 switches)</t>
  </si>
  <si>
    <t>Exterior (Building Façade) Montiored Door</t>
  </si>
  <si>
    <t>CCTV Local Monitoring Zone</t>
  </si>
  <si>
    <t>Low, Medium, and High Risk</t>
  </si>
  <si>
    <t>ACS Workstation</t>
  </si>
  <si>
    <t>(Lenel CAM-500KUSB, P210i-0000U-IDO)</t>
  </si>
  <si>
    <t>CCTV LOCAL MONITORING ZONE</t>
  </si>
  <si>
    <t>8. User Defined</t>
  </si>
  <si>
    <t>CCTV local monitoring zone provides monitoring capabilities of all facility CCTV systems locally (I.e. in the facility). Provides monitoring of interior, exterior, and perimeter systems. CCTV local monitoring zone is in addition to monitoring workstations provided for CAA's and SCIF's.</t>
  </si>
  <si>
    <t>CCTV Jumpers</t>
  </si>
  <si>
    <t>CCTV Remote Monitoring Zone</t>
  </si>
  <si>
    <t>Total</t>
  </si>
  <si>
    <t>Typical interior intrusion detection zone provides protection of interior space with a dual technology, panoramic motion detector.</t>
  </si>
  <si>
    <t>Typical interior closed circuit television zone provides viewing capabilities of interior space via a fixed, interior color camera.</t>
  </si>
  <si>
    <t xml:space="preserve">Typical exterior (building façade) access control zone provides electronic access control at an exterior door into a facility. </t>
  </si>
  <si>
    <t xml:space="preserve">Typical exterior (building façade) intrusion detection zone provides motion detection coverage of critical assets located around the exterior of the building (generators, electrical panels and transformers, HVAC intakes, etc). </t>
  </si>
  <si>
    <t>(CSC 516681)</t>
  </si>
  <si>
    <t>Typical exterior (building façade) closed circuit television zone provides viewing capabilities of critical assets located around the exterior of the building (exterior ACS doors, generators, electrical panels and transformers, HVAC intakes, etc).</t>
  </si>
  <si>
    <t xml:space="preserve">Typical perimeter access control zone provides electronic access control at a site perimeter entrance point (I.e. vehicle gate). This system would typically be integrated with an automatic gate and gate operator.  </t>
  </si>
  <si>
    <t xml:space="preserve">Typical perimeter intrusion detection zone provides protection around the site perimeter to unauthorized personnel. </t>
  </si>
  <si>
    <t>Typical perimeter closed circuit television zone provides viewing capabilities of the site perimeter.</t>
  </si>
  <si>
    <t xml:space="preserve">Typical perimeter closed circuit television zone provides viewing capabilities of the site perimeter through the use of an exterior, pan/tilt/zoom color camera. Cost includes all necessary exterior enclosures, panels, power supply, camera pole, and dirt work. Cost also includes all required wiring, conduit, and 120 VAC drops to support equipment. </t>
  </si>
  <si>
    <t xml:space="preserve">High risk provides site perimeter protection through the use of both a buried fiber optic sensor system and pairs of exterior, dual technology motion detectors. Cost includes necessary outdoor enclosures, panels, modules, cable, processor, and dirt work. Cost includes required wiring, conduit, 120 VAC drops to support equipment. </t>
  </si>
  <si>
    <t xml:space="preserve">Low and medium risk perimeter intrusion detection zone provides protection around the site perimeter to unauthorized personnel through the use of a buried fiber optic sensor system. Cost includes necessary outdoor enclosures, panels, modules, cable, processor, and dirt work. Cost includes required wiring, conduit, 120 VAC drops to support equipment. </t>
  </si>
  <si>
    <t xml:space="preserve">Typical perimeter access control zone provides electronic access control at a site perimeter entrance point (I.e. vehicle gate). Cost doesn't include automatic gate or gate operator, but rather, only the hardware required to equip an automatic gate with electronic access control. Cost includes necessary panels, power supply, controllers, and modules as well as card reader stanchion and stanchion pad. Cost also includes all required wiring, conduit, and 120 VAC drops to support equipment. </t>
  </si>
  <si>
    <t>Please Select</t>
  </si>
  <si>
    <t xml:space="preserve">Typical exterior (building façade) closed circuit television zone provides viewing capabilities of critical exterior assets through the use of an exterior, pan/tilt/zone color camera. Cost includes necessary panel, power supply, and wall mount as well as all required wiring, conduit, and 120 VAC drops to support system equipment. </t>
  </si>
  <si>
    <t xml:space="preserve">Typical exterior (building façade) intrustion detection zone provides protection of critical exterior assets through the use of an exterior, dual technology motion detector. Cost includes necessary panel, power supply, and modules as well as all required wiring, conduit, and 120 VAC drops to support equipment. </t>
  </si>
  <si>
    <t>Typical exterior (building façade) access control zone provides electronic access control at an exterior door into a facility. Cost includes card reader and all associated access control hardware (balanced magnetic switch, request to exit motion sensor and button, magnetic lock). Cost includes all necessary access control system controllers, modules, enclosures, etc. for  a fully operational system. Cost includes all wiring, conduit, and 120 VAC drops required to support equipment.</t>
  </si>
  <si>
    <t>7. User Defined</t>
  </si>
  <si>
    <t>8.User Defined</t>
  </si>
  <si>
    <t>Perimeter Intrusion Detection Zone</t>
  </si>
  <si>
    <t>2. Number of zones provided by User on Project Information sheet. No size adjustment; implies cost of ESS for 1,000 SF SCIF is the same as a 10,000 SF SCIF.</t>
  </si>
  <si>
    <t>3. Number of zones determined by dividing the building square footage net of SCIF's and CAA's by the appropriate factor based on risk level. Risk level and building square footage provided by User on Project Information sheet. Number of zones rounded up the next whole number.  Detection zone size for Bosch DS939 is 70' x 360-degrees (3,848 SF). Low risk detection provides 1 SF of detection per 4 SF of interior space (I.e. 1 detector per 15,400 SF). Medium risk provides 1 SF of detection per 2 SF of interior space (1 detector per 7,700 SF). High risk provides 1 SF of detection per 1 SF of interior space (1 detector per 3,850 SF). Otherwise stated: Low risk provides 25% interior coverage, medium risk 50%, and high risk 100%.</t>
  </si>
  <si>
    <t>6. Number of zones determined by dividing the estimated building perimeter length by the appropriate factor based on risk level. Risk level provided by User on Project Information sheet. Number of zones rounded up the next whole number. Detection zone size for ProTech SDI-77XL-MIL is 100' x 10'. Low risk detection provides 1 LF of detection per 4 LF of building perimeter (I.e. 1 detector per 400 LF of building perimeter). Medium risk provides 1 LF of detection per 2 LF of building perimeter (1 detector per 200 LF of building perimeter). High risk provides 1 LF of detection per 1 LF of building perimeter (1 detector per 100 LF of building perimeter). Otherwise stated: Low risk provides 25% building perimeter coverage, medium risk 50%, and high risk 100%.</t>
  </si>
  <si>
    <t>12. Number of zones determined by dividing the site perimeter length by the appropriate factor based on risk level. Site perimeter length and risk level provided by User on Project Information sheet. Number of zones rounded up to the next whole number. Viewing range of EMX-8000 is 1 km (3280') for human sized object. Assume thermal cameras will only be utilized along the site perimeter and complete perimeter coverage is required. Low and Medium risk provide 1 camera per 3280 LF (1 km) of site perimeter. High risk provides 1 camera per 1640 LF (.5 km) of site perimeter.</t>
  </si>
  <si>
    <t>Typical interior closed circuit television zone includes an interior fixed camera for viewing and a digital video recorder for storage and playback. Cost includes panel, power supply, and equipment rack. Cost also includes all wiring, conduit, and 120 VAC drops required to support equipment.</t>
  </si>
  <si>
    <t>Typical interior intrusion detection zone includes a dual technology, panoramic motion detector designed for interior use. Cost includes panel, power supply, and all modules required. Cost also includes all wiring, conduit, and 120 VAC drops required to support equipment.</t>
  </si>
  <si>
    <t>High risk CAA includes all equipment included in Low and Medium risk CAA with the addition of one (1) interior motion detector, one (1) balanced magnetic switch on the door into the telco closet, and two (2) interior fixed cameras. In addition, cost includes standalone workstation for administration of CCTV system and the necessary CCTV recorder, power supply, and equipment rack.  Cost includes all wiring, conduit, and 120 VAC drops required to support equipment.</t>
  </si>
  <si>
    <t>Provides additional identification verification at access controlled doors throught the use of a fingerprint reader. Added to base ACS zone cost. Cost is per ACS zone.</t>
  </si>
  <si>
    <t>Provides thermal imaging capabilites at site perimeter through the use of thermal imaging camera. Added to base cost of site perimeter CCTV zone. Cost is per CCTV zone.</t>
  </si>
  <si>
    <t>Provides advanced video analytic capabilities to exterior cameras to provide for exterior (building façade and site perimeter) video motion detection. Uses existing cameras with the addition of advanced software, processors, and servers. Added to base cost of exterior (building facade and site perimeter) CCTV zone. Cost is per CCTV zone.</t>
  </si>
  <si>
    <t>Exterior (Bldg Façade) Access Control Zone</t>
  </si>
  <si>
    <t>Equipment</t>
  </si>
  <si>
    <t>Materials</t>
  </si>
  <si>
    <t>ESS Equipment</t>
  </si>
  <si>
    <t>Navy</t>
  </si>
  <si>
    <t>1.Component</t>
  </si>
  <si>
    <t>2. Date</t>
  </si>
  <si>
    <t>3. Installation and Location/UIC</t>
  </si>
  <si>
    <t>4. Project Title</t>
  </si>
  <si>
    <t>5. Category Code</t>
  </si>
  <si>
    <t>6. Project Number</t>
  </si>
  <si>
    <t>Supporting Infrastructure</t>
  </si>
  <si>
    <t>Description</t>
  </si>
  <si>
    <t>Unit</t>
  </si>
  <si>
    <t>Ea</t>
  </si>
  <si>
    <t>Lf</t>
  </si>
  <si>
    <t>Qty</t>
  </si>
  <si>
    <t>Input Module</t>
  </si>
  <si>
    <t>Medium Risk</t>
  </si>
  <si>
    <t>High Risk</t>
  </si>
  <si>
    <t>Yes</t>
  </si>
  <si>
    <t>No</t>
  </si>
  <si>
    <t>Locally</t>
  </si>
  <si>
    <t>Remotely</t>
  </si>
  <si>
    <t>Low</t>
  </si>
  <si>
    <t>High</t>
  </si>
  <si>
    <t>Medium</t>
  </si>
  <si>
    <t>Labor</t>
  </si>
  <si>
    <t>Note</t>
  </si>
  <si>
    <t>LOW RISK</t>
  </si>
  <si>
    <t>MEDIUM RISK</t>
  </si>
  <si>
    <t>HIGH RISK</t>
  </si>
  <si>
    <t>USER INPUT</t>
  </si>
  <si>
    <t>TOTALS</t>
  </si>
  <si>
    <t>System</t>
  </si>
  <si>
    <t>Controlled Access Area (CAA)</t>
  </si>
  <si>
    <t>Sensitive Compartmented Information Facility (SCIF)</t>
  </si>
  <si>
    <t xml:space="preserve">Interior Intrusion Detection Zone </t>
  </si>
  <si>
    <t xml:space="preserve">Interior Closed Circuit Television Zone </t>
  </si>
  <si>
    <t>Perimeter Access Control Zone</t>
  </si>
  <si>
    <t>Perimeter Intrustion Detection Zone</t>
  </si>
  <si>
    <t>Perimeter Closed Circuit Television Zone</t>
  </si>
  <si>
    <t>Biometric Access Control Zone</t>
  </si>
  <si>
    <t>Thermal Imaging Zone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</si>
</sst>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0.00\)"/>
    <numFmt numFmtId="167" formatCode="#,##0.0"/>
    <numFmt numFmtId="168" formatCode="0.000000"/>
    <numFmt numFmtId="169" formatCode="0.00000"/>
    <numFmt numFmtId="170" formatCode="0.0000"/>
    <numFmt numFmtId="171" formatCode="0.000"/>
    <numFmt numFmtId="172" formatCode=";;;"/>
  </numFmts>
  <fonts count="20">
    <font>
      <sz val="10"/>
      <name val="Arial"/>
      <family val="0"/>
    </font>
    <font>
      <b/>
      <sz val="10"/>
      <name val="Arial"/>
      <family val="2"/>
    </font>
    <font>
      <b/>
      <sz val="9"/>
      <name val="Arial"/>
      <family val="2"/>
    </font>
    <font>
      <b/>
      <sz val="12"/>
      <name val="Arial"/>
      <family val="2"/>
    </font>
    <font>
      <b/>
      <sz val="11"/>
      <name val="Arial"/>
      <family val="2"/>
    </font>
    <font>
      <sz val="8"/>
      <name val="Arial"/>
      <family val="2"/>
    </font>
    <font>
      <b/>
      <sz val="8"/>
      <name val="Arial"/>
      <family val="2"/>
    </font>
    <font>
      <sz val="10"/>
      <color indexed="22"/>
      <name val="Arial"/>
      <family val="2"/>
    </font>
    <font>
      <b/>
      <vertAlign val="superscript"/>
      <sz val="8"/>
      <name val="Arial"/>
      <family val="2"/>
    </font>
    <font>
      <b/>
      <sz val="10"/>
      <color indexed="9"/>
      <name val="Arial"/>
      <family val="2"/>
    </font>
    <font>
      <sz val="10"/>
      <color indexed="9"/>
      <name val="Arial"/>
      <family val="2"/>
    </font>
    <font>
      <sz val="8"/>
      <color indexed="22"/>
      <name val="Arial"/>
      <family val="2"/>
    </font>
    <font>
      <vertAlign val="superscript"/>
      <sz val="8"/>
      <name val="Arial"/>
      <family val="2"/>
    </font>
    <font>
      <b/>
      <sz val="8"/>
      <color indexed="9"/>
      <name val="Arial"/>
      <family val="2"/>
    </font>
    <font>
      <sz val="8"/>
      <color indexed="9"/>
      <name val="Arial"/>
      <family val="2"/>
    </font>
    <font>
      <sz val="9"/>
      <name val="Arial"/>
      <family val="2"/>
    </font>
    <font>
      <u val="single"/>
      <sz val="10"/>
      <color indexed="12"/>
      <name val="Arial"/>
      <family val="0"/>
    </font>
    <font>
      <u val="single"/>
      <sz val="10"/>
      <color indexed="36"/>
      <name val="Arial"/>
      <family val="0"/>
    </font>
    <font>
      <sz val="10"/>
      <color indexed="31"/>
      <name val="Arial"/>
      <family val="2"/>
    </font>
    <font>
      <sz val="8"/>
      <color indexed="31"/>
      <name val="Arial"/>
      <family val="2"/>
    </font>
  </fonts>
  <fills count="10">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8"/>
        <bgColor indexed="64"/>
      </patternFill>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31"/>
        <bgColor indexed="64"/>
      </patternFill>
    </fill>
    <fill>
      <patternFill patternType="solid">
        <fgColor indexed="52"/>
        <bgColor indexed="64"/>
      </patternFill>
    </fill>
  </fills>
  <borders count="26">
    <border>
      <left/>
      <right/>
      <top/>
      <bottom/>
      <diagonal/>
    </border>
    <border>
      <left>
        <color indexed="63"/>
      </left>
      <right>
        <color indexed="63"/>
      </right>
      <top style="medium"/>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medium"/>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0" fillId="2" borderId="0" xfId="0" applyFill="1" applyBorder="1" applyAlignment="1">
      <alignment/>
    </xf>
    <xf numFmtId="0" fontId="0" fillId="2" borderId="0" xfId="0" applyFill="1" applyBorder="1" applyAlignment="1">
      <alignment horizontal="center"/>
    </xf>
    <xf numFmtId="0" fontId="0" fillId="0" borderId="0" xfId="0" applyFill="1" applyBorder="1" applyAlignment="1">
      <alignment/>
    </xf>
    <xf numFmtId="0" fontId="0" fillId="2" borderId="0" xfId="0" applyFill="1" applyAlignment="1">
      <alignment/>
    </xf>
    <xf numFmtId="0" fontId="5" fillId="0" borderId="0" xfId="0" applyFont="1" applyBorder="1" applyAlignment="1">
      <alignment/>
    </xf>
    <xf numFmtId="9" fontId="5" fillId="0" borderId="0" xfId="0" applyNumberFormat="1" applyFont="1" applyBorder="1" applyAlignment="1">
      <alignment/>
    </xf>
    <xf numFmtId="0" fontId="5" fillId="3" borderId="0" xfId="0" applyFont="1" applyFill="1" applyAlignment="1">
      <alignment/>
    </xf>
    <xf numFmtId="0" fontId="5" fillId="3" borderId="0" xfId="0" applyFont="1" applyFill="1" applyAlignment="1">
      <alignment horizontal="center"/>
    </xf>
    <xf numFmtId="0" fontId="5" fillId="4" borderId="0" xfId="0" applyFont="1" applyFill="1" applyAlignment="1">
      <alignment/>
    </xf>
    <xf numFmtId="44" fontId="5" fillId="4" borderId="0" xfId="0" applyNumberFormat="1" applyFont="1" applyFill="1" applyAlignment="1">
      <alignment/>
    </xf>
    <xf numFmtId="0" fontId="7" fillId="2" borderId="0" xfId="0" applyFont="1" applyFill="1" applyAlignment="1">
      <alignmen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xf>
    <xf numFmtId="164" fontId="5" fillId="0" borderId="0" xfId="0" applyNumberFormat="1" applyFont="1" applyBorder="1" applyAlignment="1">
      <alignment/>
    </xf>
    <xf numFmtId="0" fontId="0" fillId="0" borderId="0" xfId="0" applyFill="1" applyAlignment="1">
      <alignment/>
    </xf>
    <xf numFmtId="0" fontId="5" fillId="0" borderId="0" xfId="0" applyFont="1" applyFill="1" applyBorder="1" applyAlignment="1">
      <alignment/>
    </xf>
    <xf numFmtId="4" fontId="5" fillId="0" borderId="0" xfId="0" applyNumberFormat="1" applyFont="1" applyFill="1" applyBorder="1" applyAlignment="1">
      <alignment horizontal="center"/>
    </xf>
    <xf numFmtId="39" fontId="5" fillId="0" borderId="0" xfId="0" applyNumberFormat="1" applyFont="1" applyFill="1" applyBorder="1" applyAlignment="1">
      <alignment/>
    </xf>
    <xf numFmtId="0" fontId="0" fillId="2" borderId="1" xfId="0" applyFill="1" applyBorder="1" applyAlignment="1">
      <alignment/>
    </xf>
    <xf numFmtId="0" fontId="0" fillId="2" borderId="1" xfId="0" applyFill="1" applyBorder="1" applyAlignment="1">
      <alignment horizontal="center"/>
    </xf>
    <xf numFmtId="0" fontId="0" fillId="0" borderId="0" xfId="0" applyAlignment="1">
      <alignment/>
    </xf>
    <xf numFmtId="0" fontId="0" fillId="2" borderId="0" xfId="0" applyFill="1" applyAlignment="1">
      <alignment horizontal="center"/>
    </xf>
    <xf numFmtId="0" fontId="15" fillId="0" borderId="2" xfId="0" applyFont="1" applyFill="1" applyBorder="1" applyAlignment="1" applyProtection="1">
      <alignment/>
      <protection locked="0"/>
    </xf>
    <xf numFmtId="0" fontId="15" fillId="0" borderId="3" xfId="0" applyFont="1" applyFill="1" applyBorder="1" applyAlignment="1" applyProtection="1">
      <alignment/>
      <protection locked="0"/>
    </xf>
    <xf numFmtId="0" fontId="15" fillId="0" borderId="4" xfId="0" applyFont="1" applyFill="1" applyBorder="1" applyAlignment="1" applyProtection="1">
      <alignment/>
      <protection locked="0"/>
    </xf>
    <xf numFmtId="0" fontId="6" fillId="5" borderId="0" xfId="0" applyFont="1" applyFill="1" applyBorder="1" applyAlignment="1" applyProtection="1">
      <alignment horizontal="center"/>
      <protection hidden="1"/>
    </xf>
    <xf numFmtId="0" fontId="6" fillId="6" borderId="0" xfId="0" applyFont="1" applyFill="1" applyBorder="1" applyAlignment="1" applyProtection="1">
      <alignment horizontal="center"/>
      <protection hidden="1"/>
    </xf>
    <xf numFmtId="0" fontId="6" fillId="7" borderId="0" xfId="0" applyFont="1" applyFill="1" applyBorder="1" applyAlignment="1" applyProtection="1">
      <alignment horizontal="center"/>
      <protection hidden="1"/>
    </xf>
    <xf numFmtId="3" fontId="5" fillId="5" borderId="0" xfId="0" applyNumberFormat="1" applyFont="1" applyFill="1" applyBorder="1" applyAlignment="1" applyProtection="1">
      <alignment horizontal="center"/>
      <protection hidden="1"/>
    </xf>
    <xf numFmtId="3" fontId="5" fillId="6" borderId="0" xfId="0" applyNumberFormat="1" applyFont="1" applyFill="1" applyBorder="1" applyAlignment="1" applyProtection="1">
      <alignment horizontal="center"/>
      <protection hidden="1"/>
    </xf>
    <xf numFmtId="3" fontId="5" fillId="7" borderId="0" xfId="0" applyNumberFormat="1" applyFont="1" applyFill="1" applyBorder="1" applyAlignment="1" applyProtection="1">
      <alignment horizontal="center"/>
      <protection hidden="1"/>
    </xf>
    <xf numFmtId="4" fontId="5" fillId="5" borderId="0" xfId="0" applyNumberFormat="1" applyFont="1" applyFill="1" applyBorder="1" applyAlignment="1" applyProtection="1">
      <alignment horizontal="center"/>
      <protection hidden="1"/>
    </xf>
    <xf numFmtId="4" fontId="5" fillId="6" borderId="0" xfId="0" applyNumberFormat="1" applyFont="1" applyFill="1" applyBorder="1" applyAlignment="1" applyProtection="1">
      <alignment horizontal="center"/>
      <protection hidden="1"/>
    </xf>
    <xf numFmtId="4" fontId="5" fillId="7" borderId="0" xfId="0" applyNumberFormat="1" applyFont="1" applyFill="1" applyBorder="1" applyAlignment="1" applyProtection="1">
      <alignment horizontal="center"/>
      <protection hidden="1"/>
    </xf>
    <xf numFmtId="0" fontId="5" fillId="3" borderId="0" xfId="0" applyFont="1" applyFill="1" applyAlignment="1" applyProtection="1">
      <alignment/>
      <protection hidden="1"/>
    </xf>
    <xf numFmtId="39" fontId="5" fillId="3" borderId="0" xfId="0" applyNumberFormat="1" applyFont="1" applyFill="1" applyAlignment="1" applyProtection="1">
      <alignment horizontal="center"/>
      <protection hidden="1"/>
    </xf>
    <xf numFmtId="0" fontId="5" fillId="3" borderId="0" xfId="0" applyFont="1" applyFill="1" applyAlignment="1" applyProtection="1">
      <alignment horizontal="center"/>
      <protection hidden="1"/>
    </xf>
    <xf numFmtId="0" fontId="10" fillId="4" borderId="0" xfId="0" applyFont="1" applyFill="1" applyAlignment="1" applyProtection="1">
      <alignment/>
      <protection hidden="1"/>
    </xf>
    <xf numFmtId="0" fontId="7" fillId="2" borderId="0" xfId="0" applyFont="1" applyFill="1" applyAlignment="1" applyProtection="1">
      <alignment/>
      <protection hidden="1"/>
    </xf>
    <xf numFmtId="0" fontId="6" fillId="3" borderId="0" xfId="0" applyFont="1" applyFill="1" applyAlignment="1" applyProtection="1">
      <alignment horizontal="center"/>
      <protection hidden="1"/>
    </xf>
    <xf numFmtId="0" fontId="6" fillId="3" borderId="0" xfId="0" applyFont="1" applyFill="1" applyAlignment="1" applyProtection="1">
      <alignment/>
      <protection hidden="1"/>
    </xf>
    <xf numFmtId="0" fontId="0" fillId="3" borderId="0" xfId="0" applyFill="1" applyAlignment="1" applyProtection="1">
      <alignment/>
      <protection hidden="1"/>
    </xf>
    <xf numFmtId="0" fontId="5" fillId="3" borderId="0" xfId="0" applyFont="1" applyFill="1" applyBorder="1" applyAlignment="1" applyProtection="1">
      <alignment/>
      <protection hidden="1"/>
    </xf>
    <xf numFmtId="0" fontId="5" fillId="3" borderId="5" xfId="0" applyFont="1" applyFill="1" applyBorder="1" applyAlignment="1" applyProtection="1">
      <alignment horizontal="center" vertical="center"/>
      <protection hidden="1"/>
    </xf>
    <xf numFmtId="4" fontId="5" fillId="3" borderId="5" xfId="0" applyNumberFormat="1" applyFont="1" applyFill="1" applyBorder="1" applyAlignment="1" applyProtection="1">
      <alignment horizontal="center" vertical="center"/>
      <protection hidden="1"/>
    </xf>
    <xf numFmtId="4" fontId="0" fillId="3" borderId="5" xfId="0" applyNumberFormat="1" applyFill="1" applyBorder="1" applyAlignment="1" applyProtection="1">
      <alignment horizontal="center" vertical="center"/>
      <protection hidden="1"/>
    </xf>
    <xf numFmtId="0" fontId="5" fillId="3" borderId="5" xfId="0" applyFont="1" applyFill="1" applyBorder="1" applyAlignment="1" applyProtection="1">
      <alignment/>
      <protection hidden="1"/>
    </xf>
    <xf numFmtId="39" fontId="5" fillId="3" borderId="5" xfId="0" applyNumberFormat="1" applyFont="1" applyFill="1" applyBorder="1" applyAlignment="1" applyProtection="1">
      <alignment/>
      <protection hidden="1"/>
    </xf>
    <xf numFmtId="39" fontId="5" fillId="3" borderId="6" xfId="0" applyNumberFormat="1" applyFont="1" applyFill="1" applyBorder="1" applyAlignment="1" applyProtection="1">
      <alignment/>
      <protection hidden="1"/>
    </xf>
    <xf numFmtId="0" fontId="5" fillId="3" borderId="5" xfId="0" applyFont="1" applyFill="1" applyBorder="1" applyAlignment="1" applyProtection="1">
      <alignment horizontal="center"/>
      <protection hidden="1"/>
    </xf>
    <xf numFmtId="4" fontId="5" fillId="3" borderId="5" xfId="0" applyNumberFormat="1" applyFont="1" applyFill="1" applyBorder="1" applyAlignment="1" applyProtection="1">
      <alignment horizontal="center"/>
      <protection hidden="1"/>
    </xf>
    <xf numFmtId="44" fontId="5" fillId="3" borderId="5" xfId="0" applyNumberFormat="1" applyFont="1" applyFill="1" applyBorder="1" applyAlignment="1" applyProtection="1">
      <alignment/>
      <protection hidden="1"/>
    </xf>
    <xf numFmtId="44" fontId="5" fillId="3" borderId="6" xfId="0" applyNumberFormat="1" applyFont="1" applyFill="1" applyBorder="1" applyAlignment="1" applyProtection="1">
      <alignment/>
      <protection hidden="1"/>
    </xf>
    <xf numFmtId="0" fontId="5" fillId="4" borderId="0" xfId="0" applyFont="1" applyFill="1" applyAlignment="1" applyProtection="1">
      <alignment/>
      <protection hidden="1"/>
    </xf>
    <xf numFmtId="44" fontId="5" fillId="4" borderId="0" xfId="0" applyNumberFormat="1" applyFont="1" applyFill="1" applyAlignment="1" applyProtection="1">
      <alignment/>
      <protection hidden="1"/>
    </xf>
    <xf numFmtId="0" fontId="0" fillId="4" borderId="0" xfId="0" applyFill="1" applyAlignment="1" applyProtection="1">
      <alignment/>
      <protection hidden="1"/>
    </xf>
    <xf numFmtId="0" fontId="6" fillId="4" borderId="0" xfId="0" applyFont="1" applyFill="1" applyAlignment="1" applyProtection="1">
      <alignment/>
      <protection hidden="1"/>
    </xf>
    <xf numFmtId="44" fontId="6" fillId="4" borderId="0" xfId="0" applyNumberFormat="1" applyFont="1" applyFill="1" applyAlignment="1" applyProtection="1">
      <alignment/>
      <protection hidden="1"/>
    </xf>
    <xf numFmtId="39" fontId="6" fillId="4" borderId="0" xfId="0" applyNumberFormat="1" applyFont="1" applyFill="1" applyAlignment="1" applyProtection="1">
      <alignment horizontal="center"/>
      <protection hidden="1"/>
    </xf>
    <xf numFmtId="0" fontId="6" fillId="4" borderId="0" xfId="0" applyFont="1" applyFill="1" applyBorder="1" applyAlignment="1" applyProtection="1">
      <alignment/>
      <protection hidden="1"/>
    </xf>
    <xf numFmtId="0" fontId="5" fillId="3" borderId="7" xfId="0" applyFont="1" applyFill="1" applyBorder="1" applyAlignment="1" applyProtection="1">
      <alignment/>
      <protection hidden="1"/>
    </xf>
    <xf numFmtId="0" fontId="5" fillId="3" borderId="0" xfId="0" applyFont="1" applyFill="1" applyBorder="1" applyAlignment="1" applyProtection="1">
      <alignment horizontal="center"/>
      <protection hidden="1"/>
    </xf>
    <xf numFmtId="0" fontId="6" fillId="3" borderId="0" xfId="0" applyFont="1" applyFill="1" applyBorder="1" applyAlignment="1" applyProtection="1">
      <alignment horizontal="center"/>
      <protection hidden="1"/>
    </xf>
    <xf numFmtId="0" fontId="6" fillId="3" borderId="8" xfId="0" applyFont="1" applyFill="1" applyBorder="1" applyAlignment="1" applyProtection="1">
      <alignment horizontal="center"/>
      <protection hidden="1"/>
    </xf>
    <xf numFmtId="4" fontId="5" fillId="3" borderId="9" xfId="0" applyNumberFormat="1" applyFont="1" applyFill="1" applyBorder="1" applyAlignment="1" applyProtection="1">
      <alignment horizontal="center" vertical="center"/>
      <protection hidden="1"/>
    </xf>
    <xf numFmtId="4" fontId="5" fillId="3" borderId="9" xfId="0" applyNumberFormat="1" applyFont="1" applyFill="1" applyBorder="1" applyAlignment="1" applyProtection="1">
      <alignment horizontal="center"/>
      <protection hidden="1"/>
    </xf>
    <xf numFmtId="44" fontId="5" fillId="3" borderId="9" xfId="0" applyNumberFormat="1" applyFont="1" applyFill="1" applyBorder="1" applyAlignment="1" applyProtection="1">
      <alignment/>
      <protection hidden="1"/>
    </xf>
    <xf numFmtId="0" fontId="1" fillId="0" borderId="10" xfId="0" applyFont="1" applyFill="1" applyBorder="1" applyAlignment="1" applyProtection="1">
      <alignment horizontal="center"/>
      <protection locked="0"/>
    </xf>
    <xf numFmtId="14" fontId="1" fillId="0" borderId="10" xfId="0" applyNumberFormat="1"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2" borderId="0" xfId="0" applyFill="1" applyAlignment="1" applyProtection="1">
      <alignment horizontal="center"/>
      <protection hidden="1"/>
    </xf>
    <xf numFmtId="0" fontId="7" fillId="2" borderId="0" xfId="0" applyFont="1" applyFill="1" applyAlignment="1" applyProtection="1">
      <alignment horizontal="center"/>
      <protection hidden="1"/>
    </xf>
    <xf numFmtId="3" fontId="7" fillId="2" borderId="0" xfId="0" applyNumberFormat="1" applyFont="1" applyFill="1" applyAlignment="1" applyProtection="1">
      <alignment horizontal="center"/>
      <protection hidden="1"/>
    </xf>
    <xf numFmtId="165" fontId="0" fillId="0" borderId="0" xfId="0" applyNumberFormat="1" applyFill="1" applyAlignment="1" applyProtection="1">
      <alignment/>
      <protection/>
    </xf>
    <xf numFmtId="44" fontId="15" fillId="0" borderId="0" xfId="0" applyNumberFormat="1" applyFont="1" applyFill="1" applyBorder="1" applyAlignment="1" applyProtection="1">
      <alignment/>
      <protection locked="0"/>
    </xf>
    <xf numFmtId="0" fontId="0" fillId="0" borderId="0" xfId="0" applyFill="1" applyAlignment="1">
      <alignment horizontal="center"/>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0" fillId="0" borderId="1" xfId="0" applyFill="1" applyBorder="1" applyAlignment="1" applyProtection="1">
      <alignment/>
      <protection hidden="1"/>
    </xf>
    <xf numFmtId="172" fontId="7" fillId="2" borderId="0" xfId="0" applyNumberFormat="1" applyFont="1" applyFill="1" applyAlignment="1" applyProtection="1">
      <alignment/>
      <protection hidden="1"/>
    </xf>
    <xf numFmtId="0" fontId="4" fillId="8" borderId="13" xfId="0" applyFont="1" applyFill="1" applyBorder="1" applyAlignment="1" applyProtection="1">
      <alignment horizontal="left"/>
      <protection hidden="1"/>
    </xf>
    <xf numFmtId="0" fontId="4" fillId="8" borderId="13" xfId="0" applyFont="1" applyFill="1" applyBorder="1" applyAlignment="1" applyProtection="1">
      <alignment/>
      <protection hidden="1"/>
    </xf>
    <xf numFmtId="0" fontId="4" fillId="8" borderId="13" xfId="0" applyFont="1" applyFill="1" applyBorder="1" applyAlignment="1" applyProtection="1">
      <alignment/>
      <protection hidden="1" locked="0"/>
    </xf>
    <xf numFmtId="0" fontId="3" fillId="8" borderId="14" xfId="0" applyFont="1" applyFill="1" applyBorder="1" applyAlignment="1" applyProtection="1">
      <alignment horizontal="left"/>
      <protection hidden="1"/>
    </xf>
    <xf numFmtId="0" fontId="3" fillId="8" borderId="1" xfId="0" applyFont="1" applyFill="1" applyBorder="1" applyAlignment="1" applyProtection="1">
      <alignment horizontal="center"/>
      <protection hidden="1"/>
    </xf>
    <xf numFmtId="0" fontId="0" fillId="8" borderId="7" xfId="0" applyFill="1" applyBorder="1" applyAlignment="1" applyProtection="1">
      <alignment/>
      <protection hidden="1"/>
    </xf>
    <xf numFmtId="0" fontId="0" fillId="8" borderId="0" xfId="0" applyFill="1" applyBorder="1" applyAlignment="1" applyProtection="1">
      <alignment/>
      <protection hidden="1"/>
    </xf>
    <xf numFmtId="0" fontId="0" fillId="8" borderId="0" xfId="0" applyFill="1" applyBorder="1" applyAlignment="1" applyProtection="1">
      <alignment horizontal="center"/>
      <protection hidden="1"/>
    </xf>
    <xf numFmtId="0" fontId="3" fillId="8" borderId="7" xfId="0" applyFont="1" applyFill="1" applyBorder="1" applyAlignment="1" applyProtection="1">
      <alignment horizontal="left"/>
      <protection hidden="1"/>
    </xf>
    <xf numFmtId="0" fontId="0" fillId="8" borderId="0" xfId="0" applyFill="1" applyAlignment="1" applyProtection="1">
      <alignment vertical="top" wrapText="1"/>
      <protection hidden="1"/>
    </xf>
    <xf numFmtId="0" fontId="3" fillId="8" borderId="15" xfId="0" applyFont="1" applyFill="1" applyBorder="1" applyAlignment="1" applyProtection="1">
      <alignment horizontal="center"/>
      <protection hidden="1"/>
    </xf>
    <xf numFmtId="0" fontId="0" fillId="8" borderId="8" xfId="0" applyFill="1" applyBorder="1" applyAlignment="1" applyProtection="1">
      <alignment/>
      <protection hidden="1"/>
    </xf>
    <xf numFmtId="0" fontId="0" fillId="8" borderId="0" xfId="0" applyFill="1" applyAlignment="1" applyProtection="1">
      <alignment/>
      <protection hidden="1"/>
    </xf>
    <xf numFmtId="0" fontId="0" fillId="8" borderId="8" xfId="0" applyFill="1" applyBorder="1" applyAlignment="1" applyProtection="1">
      <alignment/>
      <protection hidden="1"/>
    </xf>
    <xf numFmtId="0" fontId="0" fillId="8" borderId="0" xfId="0" applyFill="1" applyAlignment="1">
      <alignment/>
    </xf>
    <xf numFmtId="0" fontId="0" fillId="8" borderId="0" xfId="0" applyFill="1" applyAlignment="1">
      <alignment horizontal="center"/>
    </xf>
    <xf numFmtId="0" fontId="0" fillId="8" borderId="0" xfId="0" applyFill="1" applyBorder="1" applyAlignment="1">
      <alignment/>
    </xf>
    <xf numFmtId="0" fontId="0" fillId="8" borderId="8" xfId="0" applyFill="1" applyBorder="1" applyAlignment="1">
      <alignment/>
    </xf>
    <xf numFmtId="0" fontId="0" fillId="8" borderId="0" xfId="0" applyFill="1" applyBorder="1" applyAlignment="1" applyProtection="1">
      <alignment/>
      <protection hidden="1"/>
    </xf>
    <xf numFmtId="0" fontId="4" fillId="8" borderId="13" xfId="0" applyFont="1" applyFill="1" applyBorder="1" applyAlignment="1">
      <alignment horizontal="left"/>
    </xf>
    <xf numFmtId="0" fontId="4" fillId="8" borderId="14" xfId="0" applyFont="1" applyFill="1" applyBorder="1" applyAlignment="1">
      <alignment horizontal="left"/>
    </xf>
    <xf numFmtId="0" fontId="4" fillId="8" borderId="13" xfId="0" applyFont="1" applyFill="1" applyBorder="1" applyAlignment="1">
      <alignment/>
    </xf>
    <xf numFmtId="0" fontId="2" fillId="8" borderId="7" xfId="0" applyFont="1" applyFill="1" applyBorder="1" applyAlignment="1" applyProtection="1">
      <alignment/>
      <protection hidden="1"/>
    </xf>
    <xf numFmtId="0" fontId="6" fillId="8" borderId="0" xfId="0" applyFont="1" applyFill="1" applyBorder="1" applyAlignment="1" applyProtection="1">
      <alignment/>
      <protection hidden="1"/>
    </xf>
    <xf numFmtId="0" fontId="2" fillId="8" borderId="0" xfId="0" applyFont="1" applyFill="1" applyBorder="1" applyAlignment="1" applyProtection="1">
      <alignment horizontal="center" wrapText="1"/>
      <protection hidden="1"/>
    </xf>
    <xf numFmtId="0" fontId="2" fillId="8" borderId="8" xfId="0" applyFont="1" applyFill="1" applyBorder="1" applyAlignment="1" applyProtection="1">
      <alignment horizontal="center" wrapText="1"/>
      <protection hidden="1"/>
    </xf>
    <xf numFmtId="0" fontId="15" fillId="8" borderId="7" xfId="0" applyFont="1" applyFill="1" applyBorder="1" applyAlignment="1" applyProtection="1">
      <alignment/>
      <protection hidden="1"/>
    </xf>
    <xf numFmtId="0" fontId="15" fillId="8" borderId="0" xfId="0" applyFont="1" applyFill="1" applyBorder="1" applyAlignment="1" applyProtection="1">
      <alignment/>
      <protection hidden="1"/>
    </xf>
    <xf numFmtId="3" fontId="15" fillId="8" borderId="0" xfId="0" applyNumberFormat="1" applyFont="1" applyFill="1" applyBorder="1" applyAlignment="1" applyProtection="1">
      <alignment horizontal="center"/>
      <protection hidden="1"/>
    </xf>
    <xf numFmtId="3" fontId="15" fillId="8" borderId="8" xfId="0" applyNumberFormat="1" applyFont="1" applyFill="1" applyBorder="1" applyAlignment="1" applyProtection="1">
      <alignment horizontal="center"/>
      <protection hidden="1"/>
    </xf>
    <xf numFmtId="0" fontId="15" fillId="8" borderId="7" xfId="0" applyFont="1" applyFill="1" applyBorder="1" applyAlignment="1" applyProtection="1">
      <alignment/>
      <protection hidden="1"/>
    </xf>
    <xf numFmtId="0" fontId="15" fillId="8" borderId="0" xfId="0" applyFont="1" applyFill="1" applyBorder="1" applyAlignment="1" applyProtection="1">
      <alignment/>
      <protection hidden="1"/>
    </xf>
    <xf numFmtId="0" fontId="2" fillId="8" borderId="0" xfId="0" applyFont="1" applyFill="1" applyBorder="1" applyAlignment="1" applyProtection="1">
      <alignment/>
      <protection hidden="1"/>
    </xf>
    <xf numFmtId="3" fontId="2" fillId="8" borderId="0" xfId="0" applyNumberFormat="1" applyFont="1" applyFill="1" applyBorder="1" applyAlignment="1" applyProtection="1">
      <alignment horizontal="center"/>
      <protection hidden="1"/>
    </xf>
    <xf numFmtId="3" fontId="2" fillId="8" borderId="8" xfId="0" applyNumberFormat="1" applyFont="1" applyFill="1" applyBorder="1" applyAlignment="1" applyProtection="1">
      <alignment horizontal="center"/>
      <protection hidden="1"/>
    </xf>
    <xf numFmtId="3" fontId="15" fillId="8" borderId="0" xfId="0" applyNumberFormat="1" applyFont="1" applyFill="1" applyBorder="1" applyAlignment="1" applyProtection="1">
      <alignment/>
      <protection hidden="1"/>
    </xf>
    <xf numFmtId="3" fontId="15" fillId="8" borderId="8" xfId="0" applyNumberFormat="1" applyFont="1" applyFill="1" applyBorder="1" applyAlignment="1" applyProtection="1">
      <alignment/>
      <protection hidden="1"/>
    </xf>
    <xf numFmtId="0" fontId="15" fillId="8" borderId="7" xfId="0" applyFont="1" applyFill="1" applyBorder="1" applyAlignment="1" applyProtection="1">
      <alignment horizontal="left"/>
      <protection hidden="1"/>
    </xf>
    <xf numFmtId="0" fontId="2" fillId="8" borderId="7" xfId="0" applyFont="1" applyFill="1" applyBorder="1" applyAlignment="1" applyProtection="1">
      <alignment horizontal="left"/>
      <protection hidden="1"/>
    </xf>
    <xf numFmtId="3" fontId="15" fillId="8" borderId="0" xfId="0" applyNumberFormat="1" applyFont="1" applyFill="1" applyBorder="1" applyAlignment="1" applyProtection="1">
      <alignment horizontal="right"/>
      <protection hidden="1"/>
    </xf>
    <xf numFmtId="3" fontId="15" fillId="8" borderId="8" xfId="0" applyNumberFormat="1" applyFont="1" applyFill="1" applyBorder="1" applyAlignment="1" applyProtection="1">
      <alignment horizontal="left"/>
      <protection hidden="1"/>
    </xf>
    <xf numFmtId="3" fontId="15" fillId="8" borderId="0" xfId="0" applyNumberFormat="1" applyFont="1" applyFill="1" applyBorder="1" applyAlignment="1" applyProtection="1">
      <alignment horizontal="left"/>
      <protection hidden="1"/>
    </xf>
    <xf numFmtId="0" fontId="15" fillId="8" borderId="0" xfId="0" applyFont="1" applyFill="1" applyBorder="1" applyAlignment="1" applyProtection="1">
      <alignment horizontal="left"/>
      <protection hidden="1"/>
    </xf>
    <xf numFmtId="0" fontId="15" fillId="8" borderId="8" xfId="0" applyFont="1" applyFill="1" applyBorder="1" applyAlignment="1" applyProtection="1">
      <alignment horizontal="left"/>
      <protection hidden="1"/>
    </xf>
    <xf numFmtId="44" fontId="2" fillId="8" borderId="0" xfId="0" applyNumberFormat="1" applyFont="1" applyFill="1" applyBorder="1" applyAlignment="1" applyProtection="1">
      <alignment horizontal="left"/>
      <protection hidden="1"/>
    </xf>
    <xf numFmtId="0" fontId="5" fillId="8" borderId="11" xfId="0" applyFont="1" applyFill="1" applyBorder="1" applyAlignment="1" applyProtection="1">
      <alignment horizontal="left"/>
      <protection hidden="1"/>
    </xf>
    <xf numFmtId="0" fontId="5" fillId="8" borderId="16" xfId="0" applyFont="1" applyFill="1" applyBorder="1" applyAlignment="1" applyProtection="1">
      <alignment horizontal="left"/>
      <protection hidden="1"/>
    </xf>
    <xf numFmtId="0" fontId="5" fillId="8" borderId="16" xfId="0" applyFont="1" applyFill="1" applyBorder="1" applyAlignment="1" applyProtection="1">
      <alignment horizontal="center"/>
      <protection hidden="1"/>
    </xf>
    <xf numFmtId="0" fontId="5" fillId="8" borderId="17" xfId="0" applyFont="1" applyFill="1" applyBorder="1" applyAlignment="1" applyProtection="1">
      <alignment horizontal="left"/>
      <protection hidden="1"/>
    </xf>
    <xf numFmtId="0" fontId="1" fillId="8" borderId="0" xfId="0" applyFont="1" applyFill="1" applyBorder="1" applyAlignment="1" applyProtection="1">
      <alignment/>
      <protection hidden="1"/>
    </xf>
    <xf numFmtId="3" fontId="0" fillId="8" borderId="0" xfId="0" applyNumberFormat="1" applyFill="1" applyBorder="1" applyAlignment="1" applyProtection="1">
      <alignment horizontal="right"/>
      <protection hidden="1"/>
    </xf>
    <xf numFmtId="0" fontId="6" fillId="8" borderId="0" xfId="0" applyFont="1" applyFill="1" applyBorder="1" applyAlignment="1" applyProtection="1">
      <alignment horizontal="center"/>
      <protection hidden="1"/>
    </xf>
    <xf numFmtId="3" fontId="5" fillId="8" borderId="0" xfId="0" applyNumberFormat="1" applyFont="1" applyFill="1" applyBorder="1" applyAlignment="1" applyProtection="1">
      <alignment horizontal="right"/>
      <protection hidden="1"/>
    </xf>
    <xf numFmtId="0" fontId="5" fillId="8" borderId="0" xfId="0" applyFont="1" applyFill="1" applyAlignment="1" applyProtection="1">
      <alignment horizontal="right"/>
      <protection hidden="1"/>
    </xf>
    <xf numFmtId="0" fontId="5" fillId="8" borderId="0" xfId="0" applyFont="1" applyFill="1" applyBorder="1" applyAlignment="1" applyProtection="1">
      <alignment horizontal="right"/>
      <protection hidden="1"/>
    </xf>
    <xf numFmtId="0" fontId="0" fillId="8" borderId="0" xfId="0" applyFill="1" applyBorder="1" applyAlignment="1" applyProtection="1">
      <alignment horizontal="right"/>
      <protection hidden="1"/>
    </xf>
    <xf numFmtId="3" fontId="6" fillId="8" borderId="0" xfId="0" applyNumberFormat="1" applyFont="1" applyFill="1" applyBorder="1" applyAlignment="1" applyProtection="1">
      <alignment horizontal="center" wrapText="1"/>
      <protection hidden="1"/>
    </xf>
    <xf numFmtId="3" fontId="6" fillId="8" borderId="0" xfId="0" applyNumberFormat="1" applyFont="1" applyFill="1" applyBorder="1" applyAlignment="1" applyProtection="1">
      <alignment horizontal="center"/>
      <protection hidden="1"/>
    </xf>
    <xf numFmtId="0" fontId="5" fillId="8" borderId="0" xfId="0" applyFont="1" applyFill="1" applyBorder="1" applyAlignment="1" applyProtection="1">
      <alignment/>
      <protection hidden="1"/>
    </xf>
    <xf numFmtId="3" fontId="5" fillId="8" borderId="0" xfId="0" applyNumberFormat="1" applyFont="1" applyFill="1" applyBorder="1" applyAlignment="1" applyProtection="1">
      <alignment horizontal="center"/>
      <protection hidden="1"/>
    </xf>
    <xf numFmtId="0" fontId="5" fillId="8" borderId="0" xfId="0" applyFont="1" applyFill="1" applyBorder="1" applyAlignment="1" applyProtection="1">
      <alignment horizontal="center"/>
      <protection hidden="1"/>
    </xf>
    <xf numFmtId="3" fontId="0" fillId="8" borderId="0" xfId="0" applyNumberFormat="1" applyFill="1" applyBorder="1" applyAlignment="1" applyProtection="1">
      <alignment/>
      <protection hidden="1"/>
    </xf>
    <xf numFmtId="44" fontId="0" fillId="8" borderId="0" xfId="0" applyNumberFormat="1" applyFill="1" applyBorder="1" applyAlignment="1" applyProtection="1">
      <alignment horizontal="center"/>
      <protection hidden="1"/>
    </xf>
    <xf numFmtId="44" fontId="5" fillId="8" borderId="0" xfId="0" applyNumberFormat="1" applyFont="1" applyFill="1" applyBorder="1" applyAlignment="1" applyProtection="1">
      <alignment horizontal="center"/>
      <protection hidden="1"/>
    </xf>
    <xf numFmtId="0" fontId="1" fillId="8" borderId="0" xfId="0" applyFont="1" applyFill="1" applyAlignment="1" applyProtection="1">
      <alignment/>
      <protection hidden="1"/>
    </xf>
    <xf numFmtId="0" fontId="5" fillId="8" borderId="0" xfId="0" applyFont="1" applyFill="1" applyAlignment="1" applyProtection="1">
      <alignment/>
      <protection hidden="1"/>
    </xf>
    <xf numFmtId="0" fontId="6" fillId="8" borderId="0" xfId="0" applyFont="1" applyFill="1" applyAlignment="1" applyProtection="1">
      <alignment horizontal="center"/>
      <protection hidden="1"/>
    </xf>
    <xf numFmtId="39" fontId="5" fillId="8" borderId="0" xfId="0" applyNumberFormat="1" applyFont="1" applyFill="1" applyAlignment="1" applyProtection="1">
      <alignment horizontal="center"/>
      <protection hidden="1"/>
    </xf>
    <xf numFmtId="0" fontId="5" fillId="8" borderId="0" xfId="0" applyFont="1" applyFill="1" applyAlignment="1" applyProtection="1">
      <alignment horizontal="center"/>
      <protection hidden="1"/>
    </xf>
    <xf numFmtId="164" fontId="0" fillId="8" borderId="0" xfId="0" applyNumberFormat="1" applyFill="1" applyAlignment="1" applyProtection="1">
      <alignment/>
      <protection hidden="1"/>
    </xf>
    <xf numFmtId="0" fontId="0" fillId="8" borderId="0" xfId="0" applyFill="1" applyAlignment="1" applyProtection="1">
      <alignment/>
      <protection hidden="1"/>
    </xf>
    <xf numFmtId="164" fontId="10" fillId="8" borderId="0" xfId="0" applyNumberFormat="1" applyFont="1" applyFill="1" applyAlignment="1" applyProtection="1">
      <alignment/>
      <protection hidden="1"/>
    </xf>
    <xf numFmtId="165" fontId="10" fillId="8" borderId="0" xfId="0" applyNumberFormat="1" applyFont="1" applyFill="1" applyAlignment="1" applyProtection="1">
      <alignment/>
      <protection hidden="1"/>
    </xf>
    <xf numFmtId="0" fontId="18" fillId="8" borderId="0" xfId="0" applyFont="1" applyFill="1" applyAlignment="1" applyProtection="1">
      <alignment/>
      <protection hidden="1"/>
    </xf>
    <xf numFmtId="0" fontId="18" fillId="8" borderId="0" xfId="0" applyFont="1" applyFill="1" applyAlignment="1" applyProtection="1">
      <alignment/>
      <protection hidden="1"/>
    </xf>
    <xf numFmtId="0" fontId="6" fillId="8" borderId="0" xfId="0" applyFont="1" applyFill="1" applyAlignment="1" applyProtection="1">
      <alignment/>
      <protection hidden="1"/>
    </xf>
    <xf numFmtId="0" fontId="5" fillId="8" borderId="5" xfId="0" applyFont="1" applyFill="1" applyBorder="1" applyAlignment="1" applyProtection="1">
      <alignment/>
      <protection hidden="1"/>
    </xf>
    <xf numFmtId="4" fontId="6" fillId="8" borderId="0" xfId="0" applyNumberFormat="1" applyFont="1" applyFill="1" applyAlignment="1" applyProtection="1">
      <alignment/>
      <protection hidden="1"/>
    </xf>
    <xf numFmtId="39" fontId="6" fillId="8" borderId="0" xfId="0" applyNumberFormat="1" applyFont="1" applyFill="1" applyAlignment="1" applyProtection="1">
      <alignment horizontal="center"/>
      <protection hidden="1"/>
    </xf>
    <xf numFmtId="0" fontId="6" fillId="8" borderId="5" xfId="0" applyFont="1" applyFill="1" applyBorder="1" applyAlignment="1" applyProtection="1">
      <alignment/>
      <protection hidden="1"/>
    </xf>
    <xf numFmtId="44" fontId="6" fillId="8" borderId="0" xfId="0" applyNumberFormat="1" applyFont="1" applyFill="1" applyAlignment="1" applyProtection="1">
      <alignment/>
      <protection hidden="1"/>
    </xf>
    <xf numFmtId="0" fontId="6" fillId="8" borderId="16" xfId="0" applyFont="1" applyFill="1" applyBorder="1" applyAlignment="1" applyProtection="1">
      <alignment/>
      <protection hidden="1"/>
    </xf>
    <xf numFmtId="4" fontId="6" fillId="8" borderId="16" xfId="0" applyNumberFormat="1" applyFont="1" applyFill="1" applyBorder="1" applyAlignment="1" applyProtection="1">
      <alignment/>
      <protection hidden="1"/>
    </xf>
    <xf numFmtId="39" fontId="6" fillId="8" borderId="16" xfId="0" applyNumberFormat="1" applyFont="1" applyFill="1" applyBorder="1" applyAlignment="1" applyProtection="1">
      <alignment horizontal="center"/>
      <protection hidden="1"/>
    </xf>
    <xf numFmtId="0" fontId="6" fillId="8" borderId="18" xfId="0" applyFont="1" applyFill="1" applyBorder="1" applyAlignment="1" applyProtection="1">
      <alignment/>
      <protection hidden="1"/>
    </xf>
    <xf numFmtId="44" fontId="6" fillId="8" borderId="16" xfId="0" applyNumberFormat="1" applyFont="1" applyFill="1" applyBorder="1" applyAlignment="1" applyProtection="1">
      <alignment/>
      <protection hidden="1"/>
    </xf>
    <xf numFmtId="0" fontId="5" fillId="8" borderId="16" xfId="0" applyFont="1" applyFill="1" applyBorder="1" applyAlignment="1" applyProtection="1">
      <alignment/>
      <protection hidden="1"/>
    </xf>
    <xf numFmtId="0" fontId="6" fillId="8" borderId="14" xfId="0" applyFont="1" applyFill="1" applyBorder="1" applyAlignment="1" applyProtection="1">
      <alignment/>
      <protection hidden="1"/>
    </xf>
    <xf numFmtId="0" fontId="6" fillId="8" borderId="1" xfId="0" applyFont="1" applyFill="1" applyBorder="1" applyAlignment="1" applyProtection="1">
      <alignment/>
      <protection hidden="1"/>
    </xf>
    <xf numFmtId="0" fontId="6" fillId="8" borderId="19" xfId="0" applyFont="1" applyFill="1" applyBorder="1" applyAlignment="1" applyProtection="1">
      <alignment horizontal="center"/>
      <protection hidden="1"/>
    </xf>
    <xf numFmtId="0" fontId="6" fillId="8" borderId="1" xfId="0" applyFont="1" applyFill="1" applyBorder="1" applyAlignment="1" applyProtection="1">
      <alignment horizontal="center"/>
      <protection hidden="1"/>
    </xf>
    <xf numFmtId="0" fontId="6" fillId="8" borderId="15" xfId="0" applyFont="1" applyFill="1" applyBorder="1" applyAlignment="1" applyProtection="1">
      <alignment horizontal="center"/>
      <protection hidden="1"/>
    </xf>
    <xf numFmtId="3" fontId="0" fillId="0" borderId="8" xfId="0" applyNumberFormat="1" applyFill="1" applyBorder="1" applyAlignment="1" applyProtection="1">
      <alignment/>
      <protection locked="0"/>
    </xf>
    <xf numFmtId="0" fontId="0" fillId="0" borderId="0" xfId="0" applyFill="1" applyAlignment="1" applyProtection="1">
      <alignment/>
      <protection locked="0"/>
    </xf>
    <xf numFmtId="0" fontId="0" fillId="0" borderId="8" xfId="0" applyFill="1" applyBorder="1" applyAlignment="1" applyProtection="1">
      <alignment/>
      <protection locked="0"/>
    </xf>
    <xf numFmtId="0" fontId="3" fillId="8" borderId="14" xfId="0" applyFont="1" applyFill="1" applyBorder="1" applyAlignment="1" applyProtection="1">
      <alignment horizontal="center" wrapText="1"/>
      <protection hidden="1"/>
    </xf>
    <xf numFmtId="0" fontId="3" fillId="8" borderId="15" xfId="0" applyFont="1" applyFill="1" applyBorder="1" applyAlignment="1" applyProtection="1">
      <alignment horizontal="center" wrapText="1"/>
      <protection hidden="1"/>
    </xf>
    <xf numFmtId="0" fontId="0" fillId="8" borderId="11" xfId="0" applyFill="1" applyBorder="1" applyAlignment="1" applyProtection="1">
      <alignment horizontal="center" wrapText="1"/>
      <protection hidden="1"/>
    </xf>
    <xf numFmtId="0" fontId="0" fillId="8" borderId="0" xfId="0" applyFill="1" applyBorder="1" applyAlignment="1" applyProtection="1">
      <alignment wrapText="1"/>
      <protection hidden="1"/>
    </xf>
    <xf numFmtId="3" fontId="0" fillId="0" borderId="0" xfId="0" applyNumberFormat="1" applyFill="1" applyBorder="1" applyAlignment="1" applyProtection="1">
      <alignment/>
      <protection locked="0"/>
    </xf>
    <xf numFmtId="3" fontId="0" fillId="0" borderId="0" xfId="0" applyNumberFormat="1" applyFill="1" applyBorder="1" applyAlignment="1" applyProtection="1">
      <alignment horizontal="right"/>
      <protection locked="0"/>
    </xf>
    <xf numFmtId="3" fontId="0" fillId="0" borderId="8" xfId="0" applyNumberFormat="1" applyFill="1" applyBorder="1" applyAlignment="1" applyProtection="1">
      <alignment horizontal="right"/>
      <protection locked="0"/>
    </xf>
    <xf numFmtId="3" fontId="0" fillId="0" borderId="16" xfId="0" applyNumberFormat="1" applyFill="1" applyBorder="1" applyAlignment="1" applyProtection="1">
      <alignment horizontal="right"/>
      <protection locked="0"/>
    </xf>
    <xf numFmtId="3" fontId="0" fillId="0" borderId="17" xfId="0" applyNumberFormat="1" applyFill="1" applyBorder="1" applyAlignment="1" applyProtection="1">
      <alignment horizontal="right"/>
      <protection locked="0"/>
    </xf>
    <xf numFmtId="0" fontId="4" fillId="8" borderId="14" xfId="0" applyFont="1" applyFill="1" applyBorder="1" applyAlignment="1" applyProtection="1">
      <alignment horizontal="left"/>
      <protection hidden="1"/>
    </xf>
    <xf numFmtId="0" fontId="4" fillId="8" borderId="15" xfId="0" applyFont="1" applyFill="1" applyBorder="1" applyAlignment="1" applyProtection="1">
      <alignment horizontal="left"/>
      <protection hidden="1"/>
    </xf>
    <xf numFmtId="14" fontId="1" fillId="0" borderId="11" xfId="0" applyNumberFormat="1"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4" fillId="8" borderId="1" xfId="0" applyFont="1" applyFill="1" applyBorder="1" applyAlignment="1" applyProtection="1">
      <alignment horizontal="left"/>
      <protection hidden="1"/>
    </xf>
    <xf numFmtId="3" fontId="1" fillId="0" borderId="7"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3" fillId="8" borderId="20" xfId="0" applyFont="1" applyFill="1" applyBorder="1" applyAlignment="1" applyProtection="1">
      <alignment horizontal="center"/>
      <protection hidden="1"/>
    </xf>
    <xf numFmtId="0" fontId="3" fillId="8" borderId="21" xfId="0" applyFont="1" applyFill="1" applyBorder="1" applyAlignment="1" applyProtection="1">
      <alignment horizontal="center"/>
      <protection hidden="1"/>
    </xf>
    <xf numFmtId="0" fontId="3" fillId="8" borderId="22" xfId="0" applyFont="1" applyFill="1" applyBorder="1" applyAlignment="1" applyProtection="1">
      <alignment horizontal="center"/>
      <protection hidden="1"/>
    </xf>
    <xf numFmtId="0" fontId="4" fillId="8" borderId="14" xfId="0" applyFont="1" applyFill="1" applyBorder="1" applyAlignment="1" applyProtection="1">
      <alignment/>
      <protection hidden="1"/>
    </xf>
    <xf numFmtId="0" fontId="4" fillId="8" borderId="15" xfId="0" applyFont="1" applyFill="1" applyBorder="1" applyAlignment="1" applyProtection="1">
      <alignment/>
      <protection hidden="1"/>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0" fontId="0" fillId="8" borderId="7" xfId="0" applyFill="1" applyBorder="1" applyAlignment="1" applyProtection="1">
      <alignment vertical="top" wrapText="1"/>
      <protection hidden="1"/>
    </xf>
    <xf numFmtId="0" fontId="0" fillId="8" borderId="0" xfId="0" applyFill="1" applyBorder="1" applyAlignment="1" applyProtection="1">
      <alignment vertical="top" wrapText="1"/>
      <protection hidden="1"/>
    </xf>
    <xf numFmtId="0" fontId="0" fillId="8" borderId="7" xfId="0" applyFill="1" applyBorder="1" applyAlignment="1" applyProtection="1">
      <alignment vertical="center" wrapText="1"/>
      <protection hidden="1"/>
    </xf>
    <xf numFmtId="0" fontId="0" fillId="8" borderId="0" xfId="0" applyFill="1" applyBorder="1" applyAlignment="1" applyProtection="1">
      <alignment vertical="center" wrapText="1"/>
      <protection hidden="1"/>
    </xf>
    <xf numFmtId="0" fontId="0" fillId="8" borderId="0" xfId="0" applyFill="1" applyAlignment="1" applyProtection="1">
      <alignment vertical="center" wrapText="1"/>
      <protection hidden="1"/>
    </xf>
    <xf numFmtId="0" fontId="0" fillId="8" borderId="7" xfId="0" applyFill="1" applyBorder="1" applyAlignment="1" applyProtection="1">
      <alignment wrapText="1"/>
      <protection hidden="1"/>
    </xf>
    <xf numFmtId="0" fontId="0" fillId="8" borderId="0" xfId="0" applyFill="1" applyAlignment="1" applyProtection="1">
      <alignment wrapText="1"/>
      <protection hidden="1"/>
    </xf>
    <xf numFmtId="0" fontId="0" fillId="8" borderId="17" xfId="0" applyFill="1" applyBorder="1" applyAlignment="1" applyProtection="1">
      <alignment horizontal="center" wrapText="1"/>
      <protection hidden="1"/>
    </xf>
    <xf numFmtId="0" fontId="4" fillId="8" borderId="14" xfId="0" applyFont="1" applyFill="1" applyBorder="1" applyAlignment="1" applyProtection="1">
      <alignment/>
      <protection hidden="1" locked="0"/>
    </xf>
    <xf numFmtId="0" fontId="0" fillId="8" borderId="15" xfId="0" applyFill="1" applyBorder="1" applyAlignment="1" applyProtection="1">
      <alignment/>
      <protection hidden="1" locked="0"/>
    </xf>
    <xf numFmtId="0" fontId="0" fillId="0" borderId="11" xfId="0" applyFill="1" applyBorder="1" applyAlignment="1" applyProtection="1">
      <alignment/>
      <protection locked="0"/>
    </xf>
    <xf numFmtId="0" fontId="0" fillId="0" borderId="17" xfId="0" applyBorder="1" applyAlignment="1" applyProtection="1">
      <alignment/>
      <protection locked="0"/>
    </xf>
    <xf numFmtId="0" fontId="0" fillId="8" borderId="11" xfId="0" applyFill="1" applyBorder="1" applyAlignment="1" applyProtection="1">
      <alignment wrapText="1"/>
      <protection hidden="1"/>
    </xf>
    <xf numFmtId="0" fontId="0" fillId="8" borderId="16" xfId="0" applyFill="1" applyBorder="1" applyAlignment="1" applyProtection="1">
      <alignment wrapText="1"/>
      <protection hidden="1"/>
    </xf>
    <xf numFmtId="0" fontId="0" fillId="0" borderId="0" xfId="0" applyFill="1" applyBorder="1" applyAlignment="1" applyProtection="1">
      <alignment horizontal="right"/>
      <protection locked="0"/>
    </xf>
    <xf numFmtId="0" fontId="0" fillId="0" borderId="8" xfId="0" applyFill="1" applyBorder="1" applyAlignment="1" applyProtection="1">
      <alignment horizontal="right"/>
      <protection locked="0"/>
    </xf>
    <xf numFmtId="0" fontId="5" fillId="8" borderId="7" xfId="0" applyFont="1" applyFill="1" applyBorder="1" applyAlignment="1" applyProtection="1">
      <alignment horizontal="left" wrapText="1"/>
      <protection hidden="1"/>
    </xf>
    <xf numFmtId="0" fontId="5" fillId="8" borderId="0" xfId="0" applyFont="1" applyFill="1" applyBorder="1" applyAlignment="1" applyProtection="1">
      <alignment horizontal="left" wrapText="1"/>
      <protection hidden="1"/>
    </xf>
    <xf numFmtId="0" fontId="5" fillId="8" borderId="8" xfId="0" applyFont="1" applyFill="1" applyBorder="1" applyAlignment="1" applyProtection="1">
      <alignment horizontal="left" wrapText="1"/>
      <protection hidden="1"/>
    </xf>
    <xf numFmtId="0" fontId="15" fillId="8" borderId="7" xfId="0" applyFont="1" applyFill="1" applyBorder="1" applyAlignment="1" applyProtection="1">
      <alignment/>
      <protection hidden="1"/>
    </xf>
    <xf numFmtId="0" fontId="15" fillId="8" borderId="0" xfId="0" applyFont="1" applyFill="1" applyBorder="1" applyAlignment="1" applyProtection="1">
      <alignment/>
      <protection hidden="1"/>
    </xf>
    <xf numFmtId="0" fontId="4" fillId="8" borderId="14" xfId="0" applyFont="1" applyFill="1" applyBorder="1" applyAlignment="1">
      <alignment horizontal="left"/>
    </xf>
    <xf numFmtId="0" fontId="0" fillId="8" borderId="15" xfId="0" applyFill="1" applyBorder="1" applyAlignment="1">
      <alignment horizontal="left"/>
    </xf>
    <xf numFmtId="0" fontId="3" fillId="8" borderId="14" xfId="0" applyFont="1" applyFill="1" applyBorder="1" applyAlignment="1">
      <alignment horizontal="center" wrapText="1"/>
    </xf>
    <xf numFmtId="0" fontId="0" fillId="8" borderId="1" xfId="0" applyFill="1" applyBorder="1" applyAlignment="1">
      <alignment horizontal="center" wrapText="1"/>
    </xf>
    <xf numFmtId="0" fontId="0" fillId="8" borderId="15" xfId="0" applyFill="1" applyBorder="1" applyAlignment="1">
      <alignment horizontal="center" wrapText="1"/>
    </xf>
    <xf numFmtId="0" fontId="0" fillId="8" borderId="11" xfId="0" applyFill="1" applyBorder="1" applyAlignment="1">
      <alignment horizontal="center" wrapText="1"/>
    </xf>
    <xf numFmtId="0" fontId="0" fillId="8" borderId="16" xfId="0" applyFill="1" applyBorder="1" applyAlignment="1">
      <alignment horizontal="center" wrapText="1"/>
    </xf>
    <xf numFmtId="0" fontId="0" fillId="8" borderId="17" xfId="0" applyFill="1" applyBorder="1" applyAlignment="1">
      <alignment horizontal="center" wrapText="1"/>
    </xf>
    <xf numFmtId="0" fontId="4" fillId="8" borderId="20" xfId="0" applyFont="1" applyFill="1" applyBorder="1" applyAlignment="1">
      <alignment/>
    </xf>
    <xf numFmtId="0" fontId="4" fillId="8" borderId="21" xfId="0" applyFont="1" applyFill="1" applyBorder="1" applyAlignment="1">
      <alignment/>
    </xf>
    <xf numFmtId="0" fontId="0" fillId="8" borderId="22" xfId="0" applyFill="1" applyBorder="1" applyAlignment="1">
      <alignment/>
    </xf>
    <xf numFmtId="0" fontId="1" fillId="8" borderId="20" xfId="0" applyFont="1" applyFill="1" applyBorder="1" applyAlignment="1" applyProtection="1">
      <alignment horizontal="center"/>
      <protection hidden="1"/>
    </xf>
    <xf numFmtId="0" fontId="1" fillId="8" borderId="21" xfId="0" applyFont="1" applyFill="1" applyBorder="1" applyAlignment="1" applyProtection="1">
      <alignment horizontal="center"/>
      <protection hidden="1"/>
    </xf>
    <xf numFmtId="0" fontId="1" fillId="8" borderId="22" xfId="0" applyFont="1" applyFill="1" applyBorder="1" applyAlignment="1" applyProtection="1">
      <alignment horizontal="center"/>
      <protection hidden="1"/>
    </xf>
    <xf numFmtId="0" fontId="1" fillId="0" borderId="14" xfId="0" applyFont="1" applyFill="1" applyBorder="1" applyAlignment="1" applyProtection="1">
      <alignment/>
      <protection locked="0"/>
    </xf>
    <xf numFmtId="0" fontId="1" fillId="0" borderId="1" xfId="0" applyFont="1" applyFill="1" applyBorder="1" applyAlignment="1" applyProtection="1">
      <alignment/>
      <protection locked="0"/>
    </xf>
    <xf numFmtId="0" fontId="1" fillId="0" borderId="15" xfId="0" applyFont="1" applyFill="1" applyBorder="1" applyAlignment="1" applyProtection="1">
      <alignment/>
      <protection locked="0"/>
    </xf>
    <xf numFmtId="0" fontId="1" fillId="0" borderId="7"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8" xfId="0" applyFont="1" applyFill="1" applyBorder="1" applyAlignment="1" applyProtection="1">
      <alignment/>
      <protection locked="0"/>
    </xf>
    <xf numFmtId="3" fontId="4" fillId="0" borderId="14" xfId="0" applyNumberFormat="1" applyFont="1"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8" xfId="0" applyFill="1" applyBorder="1" applyAlignment="1" applyProtection="1">
      <alignment horizontal="left"/>
      <protection locked="0"/>
    </xf>
    <xf numFmtId="3" fontId="5" fillId="8" borderId="0" xfId="0" applyNumberFormat="1" applyFont="1" applyFill="1" applyBorder="1" applyAlignment="1" applyProtection="1">
      <alignment horizontal="right"/>
      <protection hidden="1"/>
    </xf>
    <xf numFmtId="0" fontId="0" fillId="8" borderId="0" xfId="0" applyFill="1" applyAlignment="1" applyProtection="1">
      <alignment horizontal="right"/>
      <protection hidden="1"/>
    </xf>
    <xf numFmtId="0" fontId="0" fillId="8" borderId="0" xfId="0" applyFill="1" applyAlignment="1" applyProtection="1">
      <alignment horizontal="left" wrapText="1"/>
      <protection hidden="1"/>
    </xf>
    <xf numFmtId="3" fontId="0" fillId="8" borderId="0" xfId="0" applyNumberFormat="1" applyFill="1" applyBorder="1" applyAlignment="1" applyProtection="1">
      <alignment horizontal="right"/>
      <protection hidden="1"/>
    </xf>
    <xf numFmtId="0" fontId="0" fillId="8" borderId="0" xfId="0" applyFill="1" applyBorder="1" applyAlignment="1" applyProtection="1">
      <alignment horizontal="right"/>
      <protection hidden="1"/>
    </xf>
    <xf numFmtId="3" fontId="2" fillId="8" borderId="0" xfId="0" applyNumberFormat="1" applyFont="1" applyFill="1" applyBorder="1" applyAlignment="1" applyProtection="1">
      <alignment horizontal="center"/>
      <protection hidden="1"/>
    </xf>
    <xf numFmtId="0" fontId="5" fillId="8" borderId="0" xfId="0" applyFont="1" applyFill="1" applyBorder="1" applyAlignment="1" applyProtection="1">
      <alignment horizontal="left"/>
      <protection hidden="1"/>
    </xf>
    <xf numFmtId="0" fontId="1" fillId="5" borderId="0" xfId="0" applyFont="1" applyFill="1" applyAlignment="1" applyProtection="1">
      <alignment horizontal="center"/>
      <protection hidden="1"/>
    </xf>
    <xf numFmtId="0" fontId="0" fillId="5" borderId="0" xfId="0" applyFill="1" applyAlignment="1" applyProtection="1">
      <alignment horizontal="center"/>
      <protection hidden="1"/>
    </xf>
    <xf numFmtId="0" fontId="1" fillId="6" borderId="0" xfId="0" applyFont="1" applyFill="1" applyAlignment="1" applyProtection="1">
      <alignment horizontal="center"/>
      <protection hidden="1"/>
    </xf>
    <xf numFmtId="0" fontId="0" fillId="6" borderId="0" xfId="0" applyFill="1" applyAlignment="1" applyProtection="1">
      <alignment horizontal="center"/>
      <protection hidden="1"/>
    </xf>
    <xf numFmtId="0" fontId="1"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5" fillId="8" borderId="0" xfId="0" applyFont="1" applyFill="1" applyAlignment="1" applyProtection="1">
      <alignment horizontal="left" wrapText="1"/>
      <protection hidden="1"/>
    </xf>
    <xf numFmtId="0" fontId="5" fillId="2" borderId="0" xfId="0" applyFont="1" applyFill="1" applyAlignment="1" applyProtection="1">
      <alignment horizontal="left" wrapText="1"/>
      <protection hidden="1"/>
    </xf>
    <xf numFmtId="0" fontId="0" fillId="8" borderId="0" xfId="0" applyFill="1" applyAlignment="1">
      <alignment horizontal="left" wrapText="1"/>
    </xf>
    <xf numFmtId="0" fontId="2" fillId="8" borderId="0" xfId="0" applyFont="1" applyFill="1" applyAlignment="1" applyProtection="1">
      <alignment wrapText="1"/>
      <protection hidden="1"/>
    </xf>
    <xf numFmtId="39" fontId="5" fillId="8" borderId="5" xfId="0" applyNumberFormat="1" applyFont="1" applyFill="1" applyBorder="1" applyAlignment="1" applyProtection="1">
      <alignment horizontal="center" vertical="center"/>
      <protection hidden="1"/>
    </xf>
    <xf numFmtId="4" fontId="5" fillId="8" borderId="6" xfId="0" applyNumberFormat="1" applyFont="1" applyFill="1" applyBorder="1" applyAlignment="1" applyProtection="1">
      <alignment horizontal="center" vertical="center"/>
      <protection hidden="1"/>
    </xf>
    <xf numFmtId="4" fontId="0" fillId="8" borderId="6" xfId="0" applyNumberFormat="1" applyFill="1" applyBorder="1" applyAlignment="1" applyProtection="1">
      <alignment horizontal="center" vertical="center"/>
      <protection hidden="1"/>
    </xf>
    <xf numFmtId="0" fontId="5" fillId="8" borderId="0" xfId="0" applyFont="1" applyFill="1" applyBorder="1" applyAlignment="1" applyProtection="1">
      <alignment/>
      <protection hidden="1"/>
    </xf>
    <xf numFmtId="0" fontId="5" fillId="8" borderId="23" xfId="0" applyFont="1" applyFill="1" applyBorder="1" applyAlignment="1" applyProtection="1">
      <alignment/>
      <protection hidden="1"/>
    </xf>
    <xf numFmtId="0" fontId="5" fillId="8" borderId="5" xfId="0" applyFont="1" applyFill="1" applyBorder="1" applyAlignment="1" applyProtection="1">
      <alignment horizontal="center" vertical="center"/>
      <protection hidden="1"/>
    </xf>
    <xf numFmtId="4" fontId="5" fillId="8" borderId="5" xfId="0" applyNumberFormat="1" applyFont="1" applyFill="1" applyBorder="1" applyAlignment="1" applyProtection="1">
      <alignment horizontal="center" vertical="center"/>
      <protection hidden="1"/>
    </xf>
    <xf numFmtId="4" fontId="0" fillId="8" borderId="5" xfId="0" applyNumberFormat="1" applyFill="1" applyBorder="1" applyAlignment="1" applyProtection="1">
      <alignment horizontal="center" vertical="center"/>
      <protection hidden="1"/>
    </xf>
    <xf numFmtId="172" fontId="11" fillId="8" borderId="0" xfId="0" applyNumberFormat="1" applyFont="1" applyFill="1" applyBorder="1" applyAlignment="1" applyProtection="1">
      <alignment/>
      <protection hidden="1"/>
    </xf>
    <xf numFmtId="172" fontId="11" fillId="8" borderId="23" xfId="0" applyNumberFormat="1" applyFont="1" applyFill="1" applyBorder="1" applyAlignment="1" applyProtection="1">
      <alignment/>
      <protection hidden="1"/>
    </xf>
    <xf numFmtId="0" fontId="1" fillId="9" borderId="0" xfId="0" applyFont="1" applyFill="1" applyAlignment="1" applyProtection="1">
      <alignment horizontal="center" wrapText="1"/>
      <protection hidden="1"/>
    </xf>
    <xf numFmtId="0" fontId="0" fillId="0" borderId="0" xfId="0" applyAlignment="1" applyProtection="1">
      <alignment/>
      <protection hidden="1"/>
    </xf>
    <xf numFmtId="0" fontId="6" fillId="9" borderId="0" xfId="0" applyFont="1" applyFill="1" applyAlignment="1" applyProtection="1">
      <alignment horizontal="left" vertical="center" wrapText="1"/>
      <protection hidden="1"/>
    </xf>
    <xf numFmtId="0" fontId="6" fillId="8" borderId="0" xfId="0" applyFont="1" applyFill="1" applyAlignment="1" applyProtection="1">
      <alignment horizontal="center"/>
      <protection hidden="1"/>
    </xf>
    <xf numFmtId="0" fontId="0" fillId="8" borderId="0" xfId="0" applyFill="1" applyAlignment="1" applyProtection="1">
      <alignment/>
      <protection hidden="1"/>
    </xf>
    <xf numFmtId="0" fontId="9" fillId="4" borderId="0" xfId="0" applyFont="1" applyFill="1" applyAlignment="1" applyProtection="1">
      <alignment/>
      <protection hidden="1"/>
    </xf>
    <xf numFmtId="0" fontId="10" fillId="4" borderId="0" xfId="0" applyFont="1" applyFill="1" applyAlignment="1" applyProtection="1">
      <alignment/>
      <protection hidden="1"/>
    </xf>
    <xf numFmtId="0" fontId="13" fillId="4" borderId="0" xfId="0" applyFont="1" applyFill="1" applyAlignment="1" applyProtection="1">
      <alignment wrapText="1"/>
      <protection hidden="1"/>
    </xf>
    <xf numFmtId="0" fontId="14" fillId="4" borderId="0" xfId="0" applyFont="1" applyFill="1" applyAlignment="1" applyProtection="1">
      <alignment wrapText="1"/>
      <protection hidden="1"/>
    </xf>
    <xf numFmtId="0" fontId="5" fillId="0" borderId="0" xfId="0" applyFont="1" applyAlignment="1" applyProtection="1">
      <alignment wrapText="1"/>
      <protection hidden="1"/>
    </xf>
    <xf numFmtId="0" fontId="6" fillId="9" borderId="0" xfId="0" applyFont="1" applyFill="1" applyAlignment="1" applyProtection="1">
      <alignment horizontal="left" wrapText="1"/>
      <protection hidden="1"/>
    </xf>
    <xf numFmtId="0" fontId="5" fillId="3" borderId="0" xfId="0" applyFont="1" applyFill="1" applyBorder="1" applyAlignment="1" applyProtection="1">
      <alignment/>
      <protection hidden="1"/>
    </xf>
    <xf numFmtId="0" fontId="5" fillId="3" borderId="23" xfId="0" applyFont="1" applyFill="1" applyBorder="1" applyAlignment="1" applyProtection="1">
      <alignment/>
      <protection hidden="1"/>
    </xf>
    <xf numFmtId="0" fontId="9" fillId="4" borderId="0" xfId="0" applyFont="1" applyFill="1" applyAlignment="1" applyProtection="1">
      <alignment wrapText="1"/>
      <protection hidden="1"/>
    </xf>
    <xf numFmtId="0" fontId="0" fillId="0" borderId="0" xfId="0" applyAlignment="1" applyProtection="1">
      <alignment wrapText="1"/>
      <protection hidden="1"/>
    </xf>
    <xf numFmtId="0" fontId="1" fillId="9" borderId="0" xfId="0" applyFont="1" applyFill="1" applyAlignment="1" applyProtection="1">
      <alignment horizontal="center"/>
      <protection hidden="1"/>
    </xf>
    <xf numFmtId="0" fontId="0" fillId="9" borderId="0" xfId="0" applyFill="1" applyAlignment="1" applyProtection="1">
      <alignment horizontal="center"/>
      <protection hidden="1"/>
    </xf>
    <xf numFmtId="0" fontId="0" fillId="0" borderId="0" xfId="0" applyAlignment="1" applyProtection="1">
      <alignment horizontal="left" wrapText="1"/>
      <protection hidden="1"/>
    </xf>
    <xf numFmtId="166" fontId="5" fillId="8" borderId="5" xfId="0" applyNumberFormat="1" applyFont="1" applyFill="1" applyBorder="1" applyAlignment="1" applyProtection="1">
      <alignment horizontal="center" vertical="center"/>
      <protection hidden="1"/>
    </xf>
    <xf numFmtId="0" fontId="6" fillId="7" borderId="0" xfId="0" applyFont="1" applyFill="1" applyAlignment="1" applyProtection="1">
      <alignment horizontal="left" wrapText="1"/>
      <protection hidden="1"/>
    </xf>
    <xf numFmtId="0" fontId="5" fillId="0" borderId="0" xfId="0" applyFont="1" applyAlignment="1" applyProtection="1">
      <alignment horizontal="left" wrapText="1"/>
      <protection hidden="1"/>
    </xf>
    <xf numFmtId="0" fontId="6" fillId="0" borderId="0" xfId="0" applyFont="1" applyBorder="1" applyAlignment="1">
      <alignment/>
    </xf>
    <xf numFmtId="0" fontId="13" fillId="4" borderId="0" xfId="0" applyFont="1" applyFill="1" applyAlignment="1" applyProtection="1">
      <alignment/>
      <protection hidden="1"/>
    </xf>
    <xf numFmtId="0" fontId="5" fillId="0" borderId="0" xfId="0" applyFont="1" applyAlignment="1" applyProtection="1">
      <alignment/>
      <protection hidden="1"/>
    </xf>
    <xf numFmtId="0" fontId="13" fillId="4" borderId="0" xfId="0" applyFont="1" applyFill="1" applyAlignment="1" applyProtection="1">
      <alignment horizontal="left" wrapText="1"/>
      <protection hidden="1"/>
    </xf>
    <xf numFmtId="0" fontId="13" fillId="4" borderId="0" xfId="0" applyFont="1" applyFill="1" applyAlignment="1" applyProtection="1">
      <alignment horizontal="left"/>
      <protection hidden="1"/>
    </xf>
    <xf numFmtId="0" fontId="5" fillId="0" borderId="0" xfId="0" applyFont="1" applyAlignment="1" applyProtection="1">
      <alignment horizontal="left"/>
      <protection hidden="1"/>
    </xf>
    <xf numFmtId="172" fontId="5" fillId="8" borderId="0" xfId="0" applyNumberFormat="1" applyFont="1" applyFill="1" applyBorder="1" applyAlignment="1" applyProtection="1">
      <alignment/>
      <protection hidden="1"/>
    </xf>
    <xf numFmtId="172" fontId="5" fillId="8" borderId="23" xfId="0" applyNumberFormat="1" applyFont="1" applyFill="1" applyBorder="1" applyAlignment="1" applyProtection="1">
      <alignment/>
      <protection hidden="1"/>
    </xf>
    <xf numFmtId="0" fontId="5" fillId="8" borderId="0" xfId="0" applyFont="1" applyFill="1" applyAlignment="1" applyProtection="1">
      <alignment/>
      <protection hidden="1"/>
    </xf>
    <xf numFmtId="0" fontId="11" fillId="8" borderId="0" xfId="0" applyFont="1" applyFill="1" applyAlignment="1" applyProtection="1">
      <alignment/>
      <protection hidden="1"/>
    </xf>
    <xf numFmtId="44" fontId="5" fillId="8" borderId="5" xfId="0" applyNumberFormat="1" applyFont="1" applyFill="1" applyBorder="1" applyAlignment="1" applyProtection="1">
      <alignment horizontal="center" vertical="center"/>
      <protection hidden="1"/>
    </xf>
    <xf numFmtId="0" fontId="14" fillId="4" borderId="0" xfId="0" applyFont="1" applyFill="1" applyAlignment="1" applyProtection="1">
      <alignment/>
      <protection hidden="1"/>
    </xf>
    <xf numFmtId="0" fontId="6" fillId="5" borderId="0" xfId="0" applyFont="1" applyFill="1" applyAlignment="1" applyProtection="1">
      <alignment horizontal="left" wrapText="1"/>
      <protection hidden="1"/>
    </xf>
    <xf numFmtId="0" fontId="5" fillId="5" borderId="0" xfId="0" applyFont="1" applyFill="1" applyAlignment="1" applyProtection="1">
      <alignment horizontal="left" wrapText="1"/>
      <protection hidden="1"/>
    </xf>
    <xf numFmtId="0" fontId="6" fillId="6" borderId="0" xfId="0" applyFont="1" applyFill="1" applyAlignment="1" applyProtection="1">
      <alignment horizontal="left" wrapText="1"/>
      <protection hidden="1"/>
    </xf>
    <xf numFmtId="0" fontId="5" fillId="6" borderId="0" xfId="0" applyFont="1" applyFill="1" applyAlignment="1" applyProtection="1">
      <alignment horizontal="left" wrapText="1"/>
      <protection hidden="1"/>
    </xf>
    <xf numFmtId="0" fontId="5" fillId="7" borderId="0" xfId="0" applyFont="1" applyFill="1" applyAlignment="1" applyProtection="1">
      <alignment horizontal="left" wrapText="1"/>
      <protection hidden="1"/>
    </xf>
    <xf numFmtId="4" fontId="5" fillId="8" borderId="9" xfId="0" applyNumberFormat="1" applyFont="1" applyFill="1" applyBorder="1" applyAlignment="1" applyProtection="1">
      <alignment horizontal="center" vertical="center" wrapText="1"/>
      <protection hidden="1"/>
    </xf>
    <xf numFmtId="0" fontId="5" fillId="8" borderId="7" xfId="0" applyFont="1" applyFill="1" applyBorder="1" applyAlignment="1" applyProtection="1">
      <alignment/>
      <protection hidden="1"/>
    </xf>
    <xf numFmtId="0" fontId="19" fillId="8" borderId="7" xfId="0" applyFont="1" applyFill="1" applyBorder="1" applyAlignment="1" applyProtection="1">
      <alignment/>
      <protection hidden="1"/>
    </xf>
    <xf numFmtId="0" fontId="19" fillId="8" borderId="23" xfId="0" applyFont="1" applyFill="1" applyBorder="1" applyAlignment="1" applyProtection="1">
      <alignment/>
      <protection hidden="1"/>
    </xf>
    <xf numFmtId="4" fontId="5" fillId="8" borderId="5" xfId="0" applyNumberFormat="1" applyFont="1" applyFill="1" applyBorder="1" applyAlignment="1" applyProtection="1">
      <alignment horizontal="center" vertical="center" wrapText="1"/>
      <protection hidden="1"/>
    </xf>
    <xf numFmtId="172" fontId="11" fillId="8" borderId="7" xfId="0" applyNumberFormat="1" applyFont="1" applyFill="1" applyBorder="1" applyAlignment="1" applyProtection="1">
      <alignment/>
      <protection hidden="1"/>
    </xf>
    <xf numFmtId="4" fontId="5" fillId="8" borderId="9" xfId="0" applyNumberFormat="1" applyFont="1" applyFill="1" applyBorder="1" applyAlignment="1" applyProtection="1">
      <alignment horizontal="center" vertical="center"/>
      <protection hidden="1"/>
    </xf>
    <xf numFmtId="44" fontId="5" fillId="8" borderId="18" xfId="0" applyNumberFormat="1" applyFont="1" applyFill="1" applyBorder="1" applyAlignment="1" applyProtection="1">
      <alignment horizontal="center" vertical="center"/>
      <protection hidden="1"/>
    </xf>
    <xf numFmtId="44" fontId="5" fillId="8" borderId="9" xfId="0" applyNumberFormat="1" applyFont="1" applyFill="1" applyBorder="1" applyAlignment="1" applyProtection="1">
      <alignment horizontal="center" vertical="center"/>
      <protection hidden="1"/>
    </xf>
    <xf numFmtId="44" fontId="5" fillId="8" borderId="24" xfId="0" applyNumberFormat="1"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11" xfId="0" applyFont="1" applyFill="1" applyBorder="1" applyAlignment="1" applyProtection="1">
      <alignment/>
      <protection hidden="1"/>
    </xf>
    <xf numFmtId="0" fontId="5" fillId="8" borderId="25"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05"/>
  <sheetViews>
    <sheetView showGridLines="0" tabSelected="1" zoomScaleSheetLayoutView="100" workbookViewId="0" topLeftCell="A1">
      <selection activeCell="A2" sqref="A2"/>
    </sheetView>
  </sheetViews>
  <sheetFormatPr defaultColWidth="9.140625" defaultRowHeight="12.75"/>
  <cols>
    <col min="1" max="1" width="18.140625" style="4" customWidth="1"/>
    <col min="2" max="2" width="27.140625" style="4" customWidth="1"/>
    <col min="3" max="3" width="27.28125" style="23" customWidth="1"/>
    <col min="4" max="5" width="9.140625" style="4" customWidth="1"/>
    <col min="6" max="6" width="12.57421875" style="75" bestFit="1" customWidth="1"/>
    <col min="7" max="7" width="11.140625" style="75" customWidth="1"/>
    <col min="8" max="8" width="9.140625" style="75" customWidth="1"/>
    <col min="9" max="16384" width="9.140625" style="4" customWidth="1"/>
  </cols>
  <sheetData>
    <row r="1" spans="1:5" ht="15" customHeight="1">
      <c r="A1" s="85" t="s">
        <v>471</v>
      </c>
      <c r="B1" s="180" t="s">
        <v>173</v>
      </c>
      <c r="C1" s="181"/>
      <c r="D1" s="189" t="s">
        <v>472</v>
      </c>
      <c r="E1" s="190"/>
    </row>
    <row r="2" spans="1:5" ht="13.5" thickBot="1">
      <c r="A2" s="69" t="s">
        <v>470</v>
      </c>
      <c r="B2" s="182"/>
      <c r="C2" s="216"/>
      <c r="D2" s="191">
        <f ca="1">TODAY()</f>
        <v>39407</v>
      </c>
      <c r="E2" s="192"/>
    </row>
    <row r="3" spans="1:5" ht="15">
      <c r="A3" s="203" t="s">
        <v>473</v>
      </c>
      <c r="B3" s="204"/>
      <c r="C3" s="189" t="s">
        <v>474</v>
      </c>
      <c r="D3" s="193"/>
      <c r="E3" s="190"/>
    </row>
    <row r="4" spans="1:5" ht="12.75">
      <c r="A4" s="205"/>
      <c r="B4" s="206"/>
      <c r="C4" s="194" t="s">
        <v>392</v>
      </c>
      <c r="D4" s="195"/>
      <c r="E4" s="196"/>
    </row>
    <row r="5" spans="1:5" ht="13.5" thickBot="1">
      <c r="A5" s="207"/>
      <c r="B5" s="208"/>
      <c r="C5" s="197"/>
      <c r="D5" s="198"/>
      <c r="E5" s="199"/>
    </row>
    <row r="6" spans="1:5" ht="15">
      <c r="A6" s="86" t="s">
        <v>475</v>
      </c>
      <c r="B6" s="86" t="s">
        <v>476</v>
      </c>
      <c r="C6" s="87" t="s">
        <v>453</v>
      </c>
      <c r="D6" s="217" t="s">
        <v>454</v>
      </c>
      <c r="E6" s="218"/>
    </row>
    <row r="7" spans="1:5" ht="13.5" thickBot="1">
      <c r="A7" s="73"/>
      <c r="B7" s="73"/>
      <c r="C7" s="74"/>
      <c r="D7" s="219"/>
      <c r="E7" s="220"/>
    </row>
    <row r="8" spans="1:5" ht="16.5" thickBot="1">
      <c r="A8" s="200" t="s">
        <v>42</v>
      </c>
      <c r="B8" s="201"/>
      <c r="C8" s="201"/>
      <c r="D8" s="201"/>
      <c r="E8" s="202"/>
    </row>
    <row r="9" spans="1:5" ht="15.75">
      <c r="A9" s="88" t="s">
        <v>183</v>
      </c>
      <c r="B9" s="89"/>
      <c r="C9" s="89"/>
      <c r="D9" s="89"/>
      <c r="E9" s="95"/>
    </row>
    <row r="10" spans="1:8" ht="2.25" customHeight="1">
      <c r="A10" s="90"/>
      <c r="B10" s="91"/>
      <c r="C10" s="92"/>
      <c r="D10" s="91"/>
      <c r="E10" s="96"/>
      <c r="F10" s="76"/>
      <c r="G10" s="76"/>
      <c r="H10" s="76"/>
    </row>
    <row r="11" spans="1:8" ht="12.75">
      <c r="A11" s="211" t="s">
        <v>43</v>
      </c>
      <c r="B11" s="212"/>
      <c r="C11" s="212"/>
      <c r="D11" s="184">
        <v>10000</v>
      </c>
      <c r="E11" s="177"/>
      <c r="F11" s="76"/>
      <c r="G11" s="77"/>
      <c r="H11" s="76"/>
    </row>
    <row r="12" spans="1:8" ht="12.75">
      <c r="A12" s="211"/>
      <c r="B12" s="213"/>
      <c r="C12" s="213"/>
      <c r="D12" s="178"/>
      <c r="E12" s="179"/>
      <c r="F12" s="76">
        <v>1</v>
      </c>
      <c r="G12" s="77">
        <v>100000000</v>
      </c>
      <c r="H12" s="76"/>
    </row>
    <row r="13" spans="1:8" ht="2.25" customHeight="1">
      <c r="A13" s="90"/>
      <c r="B13" s="91"/>
      <c r="C13" s="92"/>
      <c r="D13" s="91"/>
      <c r="E13" s="96"/>
      <c r="F13" s="76"/>
      <c r="G13" s="76"/>
      <c r="H13" s="76"/>
    </row>
    <row r="14" spans="1:8" ht="12.75" customHeight="1">
      <c r="A14" s="211" t="s">
        <v>93</v>
      </c>
      <c r="B14" s="212"/>
      <c r="C14" s="212"/>
      <c r="D14" s="184">
        <v>1</v>
      </c>
      <c r="E14" s="177"/>
      <c r="F14" s="76"/>
      <c r="G14" s="77"/>
      <c r="H14" s="76"/>
    </row>
    <row r="15" spans="1:8" ht="12.75">
      <c r="A15" s="211"/>
      <c r="B15" s="212"/>
      <c r="C15" s="212"/>
      <c r="D15" s="184"/>
      <c r="E15" s="177"/>
      <c r="F15" s="76">
        <v>1</v>
      </c>
      <c r="G15" s="77">
        <v>125</v>
      </c>
      <c r="H15" s="76"/>
    </row>
    <row r="16" spans="1:8" ht="2.25" customHeight="1">
      <c r="A16" s="90"/>
      <c r="B16" s="91"/>
      <c r="C16" s="92"/>
      <c r="D16" s="91"/>
      <c r="E16" s="96"/>
      <c r="F16" s="76"/>
      <c r="G16" s="76"/>
      <c r="H16" s="76"/>
    </row>
    <row r="17" spans="1:8" ht="12.75" customHeight="1">
      <c r="A17" s="209" t="s">
        <v>95</v>
      </c>
      <c r="B17" s="210"/>
      <c r="C17" s="210"/>
      <c r="D17" s="185" t="s">
        <v>487</v>
      </c>
      <c r="E17" s="186"/>
      <c r="F17" s="76"/>
      <c r="G17" s="77"/>
      <c r="H17" s="76"/>
    </row>
    <row r="18" spans="1:8" ht="12.75">
      <c r="A18" s="209"/>
      <c r="B18" s="210"/>
      <c r="C18" s="210"/>
      <c r="D18" s="185"/>
      <c r="E18" s="186"/>
      <c r="F18" s="76" t="s">
        <v>449</v>
      </c>
      <c r="G18" s="77" t="s">
        <v>486</v>
      </c>
      <c r="H18" s="76" t="s">
        <v>487</v>
      </c>
    </row>
    <row r="19" spans="1:8" ht="2.25" customHeight="1">
      <c r="A19" s="90"/>
      <c r="B19" s="91"/>
      <c r="C19" s="92"/>
      <c r="D19" s="91"/>
      <c r="E19" s="96"/>
      <c r="F19" s="76"/>
      <c r="G19" s="76"/>
      <c r="H19" s="76"/>
    </row>
    <row r="20" spans="1:8" ht="12.75" customHeight="1">
      <c r="A20" s="214" t="s">
        <v>96</v>
      </c>
      <c r="B20" s="215"/>
      <c r="C20" s="215"/>
      <c r="D20" s="185" t="s">
        <v>487</v>
      </c>
      <c r="E20" s="186"/>
      <c r="F20" s="76"/>
      <c r="G20" s="76"/>
      <c r="H20" s="76"/>
    </row>
    <row r="21" spans="1:8" ht="12.75" customHeight="1">
      <c r="A21" s="214"/>
      <c r="B21" s="215"/>
      <c r="C21" s="215"/>
      <c r="D21" s="185"/>
      <c r="E21" s="186"/>
      <c r="F21" s="76" t="s">
        <v>449</v>
      </c>
      <c r="G21" s="77" t="s">
        <v>486</v>
      </c>
      <c r="H21" s="76" t="s">
        <v>487</v>
      </c>
    </row>
    <row r="22" spans="1:8" ht="2.25" customHeight="1">
      <c r="A22" s="90"/>
      <c r="B22" s="91"/>
      <c r="C22" s="92"/>
      <c r="D22" s="91"/>
      <c r="E22" s="96"/>
      <c r="F22" s="76"/>
      <c r="G22" s="76"/>
      <c r="H22" s="76"/>
    </row>
    <row r="23" spans="1:8" ht="12.75" customHeight="1">
      <c r="A23" s="214" t="s">
        <v>97</v>
      </c>
      <c r="B23" s="183"/>
      <c r="C23" s="183"/>
      <c r="D23" s="185" t="s">
        <v>487</v>
      </c>
      <c r="E23" s="186"/>
      <c r="F23" s="76"/>
      <c r="G23" s="76"/>
      <c r="H23" s="76"/>
    </row>
    <row r="24" spans="1:8" ht="12.75" customHeight="1">
      <c r="A24" s="214"/>
      <c r="B24" s="183"/>
      <c r="C24" s="183"/>
      <c r="D24" s="185"/>
      <c r="E24" s="186"/>
      <c r="F24" s="76" t="s">
        <v>449</v>
      </c>
      <c r="G24" s="77" t="s">
        <v>486</v>
      </c>
      <c r="H24" s="76" t="s">
        <v>487</v>
      </c>
    </row>
    <row r="25" spans="1:8" ht="2.25" customHeight="1">
      <c r="A25" s="90"/>
      <c r="B25" s="91"/>
      <c r="C25" s="92"/>
      <c r="D25" s="91"/>
      <c r="E25" s="96"/>
      <c r="F25" s="76"/>
      <c r="G25" s="76"/>
      <c r="H25" s="76"/>
    </row>
    <row r="26" spans="1:8" ht="15.75">
      <c r="A26" s="93" t="s">
        <v>184</v>
      </c>
      <c r="B26" s="94"/>
      <c r="C26" s="94"/>
      <c r="D26" s="97"/>
      <c r="E26" s="98"/>
      <c r="F26" s="76"/>
      <c r="G26" s="77"/>
      <c r="H26" s="76"/>
    </row>
    <row r="27" spans="1:8" ht="2.25" customHeight="1">
      <c r="A27" s="90"/>
      <c r="B27" s="91"/>
      <c r="C27" s="92"/>
      <c r="D27" s="91"/>
      <c r="E27" s="96"/>
      <c r="F27" s="76"/>
      <c r="G27" s="76"/>
      <c r="H27" s="76"/>
    </row>
    <row r="28" spans="1:8" ht="12.75">
      <c r="A28" s="209" t="s">
        <v>98</v>
      </c>
      <c r="B28" s="210"/>
      <c r="C28" s="210"/>
      <c r="D28" s="185" t="s">
        <v>487</v>
      </c>
      <c r="E28" s="186"/>
      <c r="F28" s="76"/>
      <c r="G28" s="76"/>
      <c r="H28" s="76"/>
    </row>
    <row r="29" spans="1:8" ht="12.75">
      <c r="A29" s="209"/>
      <c r="B29" s="210"/>
      <c r="C29" s="210"/>
      <c r="D29" s="185"/>
      <c r="E29" s="186"/>
      <c r="F29" s="76" t="s">
        <v>449</v>
      </c>
      <c r="G29" s="77" t="s">
        <v>486</v>
      </c>
      <c r="H29" s="76" t="s">
        <v>487</v>
      </c>
    </row>
    <row r="30" spans="1:8" ht="2.25" customHeight="1">
      <c r="A30" s="90"/>
      <c r="B30" s="91"/>
      <c r="C30" s="92"/>
      <c r="D30" s="91"/>
      <c r="E30" s="96"/>
      <c r="F30" s="76"/>
      <c r="G30" s="76"/>
      <c r="H30" s="76"/>
    </row>
    <row r="31" spans="1:8" ht="12.75">
      <c r="A31" s="209" t="s">
        <v>99</v>
      </c>
      <c r="B31" s="210"/>
      <c r="C31" s="210"/>
      <c r="D31" s="185" t="s">
        <v>487</v>
      </c>
      <c r="E31" s="186"/>
      <c r="F31" s="76"/>
      <c r="G31" s="76"/>
      <c r="H31" s="76"/>
    </row>
    <row r="32" spans="1:8" ht="12.75">
      <c r="A32" s="209"/>
      <c r="B32" s="210"/>
      <c r="C32" s="210"/>
      <c r="D32" s="185"/>
      <c r="E32" s="186"/>
      <c r="F32" s="76" t="s">
        <v>449</v>
      </c>
      <c r="G32" s="77" t="s">
        <v>486</v>
      </c>
      <c r="H32" s="76" t="s">
        <v>487</v>
      </c>
    </row>
    <row r="33" spans="1:8" ht="2.25" customHeight="1">
      <c r="A33" s="90"/>
      <c r="B33" s="91"/>
      <c r="C33" s="92"/>
      <c r="D33" s="91"/>
      <c r="E33" s="96"/>
      <c r="F33" s="76"/>
      <c r="G33" s="76"/>
      <c r="H33" s="76"/>
    </row>
    <row r="34" spans="1:8" ht="15.75">
      <c r="A34" s="93" t="s">
        <v>185</v>
      </c>
      <c r="B34" s="94"/>
      <c r="C34" s="94"/>
      <c r="D34" s="97"/>
      <c r="E34" s="98"/>
      <c r="F34" s="76"/>
      <c r="G34" s="77"/>
      <c r="H34" s="76"/>
    </row>
    <row r="35" spans="1:8" ht="2.25" customHeight="1">
      <c r="A35" s="90"/>
      <c r="B35" s="91"/>
      <c r="C35" s="92"/>
      <c r="D35" s="91"/>
      <c r="E35" s="96"/>
      <c r="F35" s="76"/>
      <c r="G35" s="76"/>
      <c r="H35" s="76"/>
    </row>
    <row r="36" spans="1:8" ht="12.75">
      <c r="A36" s="209" t="s">
        <v>100</v>
      </c>
      <c r="B36" s="210"/>
      <c r="C36" s="210"/>
      <c r="D36" s="185" t="s">
        <v>487</v>
      </c>
      <c r="E36" s="186"/>
      <c r="F36" s="76"/>
      <c r="G36" s="76"/>
      <c r="H36" s="76"/>
    </row>
    <row r="37" spans="1:8" ht="12.75">
      <c r="A37" s="209"/>
      <c r="B37" s="210"/>
      <c r="C37" s="210"/>
      <c r="D37" s="185"/>
      <c r="E37" s="186"/>
      <c r="F37" s="76" t="s">
        <v>449</v>
      </c>
      <c r="G37" s="77" t="s">
        <v>486</v>
      </c>
      <c r="H37" s="76" t="s">
        <v>487</v>
      </c>
    </row>
    <row r="38" spans="1:8" ht="2.25" customHeight="1">
      <c r="A38" s="90"/>
      <c r="B38" s="91"/>
      <c r="C38" s="92"/>
      <c r="D38" s="91"/>
      <c r="E38" s="96"/>
      <c r="F38" s="76"/>
      <c r="G38" s="76"/>
      <c r="H38" s="76"/>
    </row>
    <row r="39" spans="1:8" ht="12.75" customHeight="1">
      <c r="A39" s="214" t="s">
        <v>101</v>
      </c>
      <c r="B39" s="183"/>
      <c r="C39" s="183"/>
      <c r="D39" s="185" t="s">
        <v>487</v>
      </c>
      <c r="E39" s="186"/>
      <c r="F39" s="76"/>
      <c r="G39" s="76"/>
      <c r="H39" s="76"/>
    </row>
    <row r="40" spans="1:8" ht="12.75">
      <c r="A40" s="214"/>
      <c r="B40" s="183"/>
      <c r="C40" s="183"/>
      <c r="D40" s="185"/>
      <c r="E40" s="186"/>
      <c r="F40" s="76" t="s">
        <v>449</v>
      </c>
      <c r="G40" s="77" t="s">
        <v>486</v>
      </c>
      <c r="H40" s="76" t="s">
        <v>487</v>
      </c>
    </row>
    <row r="41" spans="1:8" ht="2.25" customHeight="1">
      <c r="A41" s="90"/>
      <c r="B41" s="91"/>
      <c r="C41" s="92"/>
      <c r="D41" s="91"/>
      <c r="E41" s="96"/>
      <c r="F41" s="76"/>
      <c r="G41" s="76"/>
      <c r="H41" s="76"/>
    </row>
    <row r="42" spans="1:8" ht="12.75" customHeight="1">
      <c r="A42" s="214" t="s">
        <v>102</v>
      </c>
      <c r="B42" s="183"/>
      <c r="C42" s="183"/>
      <c r="D42" s="185" t="s">
        <v>487</v>
      </c>
      <c r="E42" s="186"/>
      <c r="F42" s="76"/>
      <c r="G42" s="76"/>
      <c r="H42" s="76"/>
    </row>
    <row r="43" spans="1:8" ht="12.75" customHeight="1">
      <c r="A43" s="214"/>
      <c r="B43" s="183"/>
      <c r="C43" s="183"/>
      <c r="D43" s="185"/>
      <c r="E43" s="186"/>
      <c r="F43" s="76" t="s">
        <v>449</v>
      </c>
      <c r="G43" s="77" t="s">
        <v>486</v>
      </c>
      <c r="H43" s="76" t="s">
        <v>487</v>
      </c>
    </row>
    <row r="44" spans="1:8" ht="2.25" customHeight="1">
      <c r="A44" s="90"/>
      <c r="B44" s="91"/>
      <c r="C44" s="92"/>
      <c r="D44" s="91"/>
      <c r="E44" s="96"/>
      <c r="F44" s="76"/>
      <c r="G44" s="76"/>
      <c r="H44" s="76"/>
    </row>
    <row r="45" spans="1:8" ht="12.75" customHeight="1">
      <c r="A45" s="211" t="s">
        <v>103</v>
      </c>
      <c r="B45" s="212"/>
      <c r="C45" s="212"/>
      <c r="D45" s="184">
        <v>0</v>
      </c>
      <c r="E45" s="177"/>
      <c r="F45" s="76"/>
      <c r="G45" s="77"/>
      <c r="H45" s="76"/>
    </row>
    <row r="46" spans="1:8" ht="12.75">
      <c r="A46" s="211"/>
      <c r="B46" s="212"/>
      <c r="C46" s="212"/>
      <c r="D46" s="184"/>
      <c r="E46" s="177"/>
      <c r="F46" s="76">
        <v>0</v>
      </c>
      <c r="G46" s="77">
        <v>100000000</v>
      </c>
      <c r="H46" s="76"/>
    </row>
    <row r="47" spans="1:8" ht="2.25" customHeight="1">
      <c r="A47" s="90"/>
      <c r="B47" s="91"/>
      <c r="C47" s="92"/>
      <c r="D47" s="91"/>
      <c r="E47" s="96"/>
      <c r="F47" s="76"/>
      <c r="G47" s="76"/>
      <c r="H47" s="76"/>
    </row>
    <row r="48" spans="1:5" ht="15.75">
      <c r="A48" s="93" t="s">
        <v>186</v>
      </c>
      <c r="B48" s="99"/>
      <c r="C48" s="100"/>
      <c r="D48" s="101"/>
      <c r="E48" s="102"/>
    </row>
    <row r="49" spans="1:8" ht="2.25" customHeight="1">
      <c r="A49" s="90"/>
      <c r="B49" s="91"/>
      <c r="C49" s="92"/>
      <c r="D49" s="91"/>
      <c r="E49" s="96"/>
      <c r="F49" s="76"/>
      <c r="G49" s="76"/>
      <c r="H49" s="76"/>
    </row>
    <row r="50" spans="1:8" ht="12.75">
      <c r="A50" s="209" t="s">
        <v>104</v>
      </c>
      <c r="B50" s="210"/>
      <c r="C50" s="210"/>
      <c r="D50" s="185">
        <v>0</v>
      </c>
      <c r="E50" s="186"/>
      <c r="F50" s="76"/>
      <c r="G50" s="76"/>
      <c r="H50" s="76"/>
    </row>
    <row r="51" spans="1:8" ht="12.75">
      <c r="A51" s="209"/>
      <c r="B51" s="210"/>
      <c r="C51" s="210"/>
      <c r="D51" s="185"/>
      <c r="E51" s="186"/>
      <c r="F51" s="76">
        <v>0</v>
      </c>
      <c r="G51" s="77">
        <f>100</f>
        <v>100</v>
      </c>
      <c r="H51" s="76"/>
    </row>
    <row r="52" spans="1:8" ht="2.25" customHeight="1">
      <c r="A52" s="90"/>
      <c r="B52" s="91"/>
      <c r="C52" s="92"/>
      <c r="D52" s="91"/>
      <c r="E52" s="96"/>
      <c r="F52" s="76"/>
      <c r="G52" s="76"/>
      <c r="H52" s="76"/>
    </row>
    <row r="53" spans="1:8" ht="12.75">
      <c r="A53" s="211" t="s">
        <v>105</v>
      </c>
      <c r="B53" s="212"/>
      <c r="C53" s="212"/>
      <c r="D53" s="185">
        <v>0</v>
      </c>
      <c r="E53" s="186"/>
      <c r="F53" s="76"/>
      <c r="G53" s="77"/>
      <c r="H53" s="76"/>
    </row>
    <row r="54" spans="1:8" ht="12.75">
      <c r="A54" s="211"/>
      <c r="B54" s="212"/>
      <c r="C54" s="212"/>
      <c r="D54" s="185"/>
      <c r="E54" s="186"/>
      <c r="F54" s="76">
        <v>0</v>
      </c>
      <c r="G54" s="77">
        <f>IF(D50=0,0,$D$11)</f>
        <v>0</v>
      </c>
      <c r="H54" s="76"/>
    </row>
    <row r="55" spans="1:8" ht="2.25" customHeight="1">
      <c r="A55" s="90"/>
      <c r="B55" s="91"/>
      <c r="C55" s="92"/>
      <c r="D55" s="91"/>
      <c r="E55" s="96"/>
      <c r="F55" s="76"/>
      <c r="G55" s="76"/>
      <c r="H55" s="76"/>
    </row>
    <row r="56" spans="1:8" ht="12.75" customHeight="1">
      <c r="A56" s="209" t="s">
        <v>106</v>
      </c>
      <c r="B56" s="210"/>
      <c r="C56" s="210"/>
      <c r="D56" s="185">
        <v>0</v>
      </c>
      <c r="E56" s="186"/>
      <c r="F56" s="76"/>
      <c r="G56" s="76"/>
      <c r="H56" s="76"/>
    </row>
    <row r="57" spans="1:8" ht="12.75" customHeight="1">
      <c r="A57" s="209"/>
      <c r="B57" s="210"/>
      <c r="C57" s="210"/>
      <c r="D57" s="185"/>
      <c r="E57" s="186"/>
      <c r="F57" s="76">
        <v>0</v>
      </c>
      <c r="G57" s="76">
        <v>100</v>
      </c>
      <c r="H57" s="76"/>
    </row>
    <row r="58" spans="1:8" ht="2.25" customHeight="1">
      <c r="A58" s="90"/>
      <c r="B58" s="91"/>
      <c r="C58" s="92"/>
      <c r="D58" s="91"/>
      <c r="E58" s="96"/>
      <c r="F58" s="76"/>
      <c r="G58" s="76"/>
      <c r="H58" s="76"/>
    </row>
    <row r="59" spans="1:8" ht="12.75">
      <c r="A59" s="211" t="s">
        <v>107</v>
      </c>
      <c r="B59" s="212"/>
      <c r="C59" s="212"/>
      <c r="D59" s="185">
        <v>0</v>
      </c>
      <c r="E59" s="186"/>
      <c r="F59" s="76"/>
      <c r="G59" s="77"/>
      <c r="H59" s="76"/>
    </row>
    <row r="60" spans="1:8" ht="12.75">
      <c r="A60" s="211"/>
      <c r="B60" s="212"/>
      <c r="C60" s="212"/>
      <c r="D60" s="185"/>
      <c r="E60" s="186"/>
      <c r="F60" s="76">
        <v>0</v>
      </c>
      <c r="G60" s="77">
        <f>IF(D56=0,0,$D$11)</f>
        <v>0</v>
      </c>
      <c r="H60" s="76"/>
    </row>
    <row r="61" spans="1:8" ht="2.25" customHeight="1">
      <c r="A61" s="90"/>
      <c r="B61" s="91"/>
      <c r="C61" s="92"/>
      <c r="D61" s="91"/>
      <c r="E61" s="96"/>
      <c r="F61" s="76"/>
      <c r="G61" s="76"/>
      <c r="H61" s="76"/>
    </row>
    <row r="62" spans="1:5" ht="15.75">
      <c r="A62" s="93" t="s">
        <v>94</v>
      </c>
      <c r="B62" s="99"/>
      <c r="C62" s="100"/>
      <c r="D62" s="101"/>
      <c r="E62" s="102"/>
    </row>
    <row r="63" spans="1:8" ht="2.25" customHeight="1">
      <c r="A63" s="90"/>
      <c r="B63" s="91"/>
      <c r="C63" s="92"/>
      <c r="D63" s="91"/>
      <c r="E63" s="96"/>
      <c r="F63" s="76"/>
      <c r="G63" s="76"/>
      <c r="H63" s="76"/>
    </row>
    <row r="64" spans="1:8" ht="12.75" customHeight="1">
      <c r="A64" s="214" t="s">
        <v>380</v>
      </c>
      <c r="B64" s="183"/>
      <c r="C64" s="183"/>
      <c r="D64" s="185" t="s">
        <v>488</v>
      </c>
      <c r="E64" s="186"/>
      <c r="F64" s="76"/>
      <c r="G64" s="76"/>
      <c r="H64" s="76"/>
    </row>
    <row r="65" spans="1:8" ht="12.75" customHeight="1">
      <c r="A65" s="214"/>
      <c r="B65" s="183"/>
      <c r="C65" s="183"/>
      <c r="D65" s="185"/>
      <c r="E65" s="186"/>
      <c r="F65" s="76"/>
      <c r="G65" s="76"/>
      <c r="H65" s="76"/>
    </row>
    <row r="66" spans="1:9" ht="12.75" customHeight="1">
      <c r="A66" s="214"/>
      <c r="B66" s="215"/>
      <c r="C66" s="215"/>
      <c r="D66" s="223"/>
      <c r="E66" s="224"/>
      <c r="F66" s="76" t="s">
        <v>449</v>
      </c>
      <c r="G66" s="76" t="s">
        <v>488</v>
      </c>
      <c r="H66" s="76" t="s">
        <v>489</v>
      </c>
      <c r="I66" s="11" t="s">
        <v>381</v>
      </c>
    </row>
    <row r="67" spans="1:8" ht="2.25" customHeight="1">
      <c r="A67" s="90"/>
      <c r="B67" s="91"/>
      <c r="C67" s="92"/>
      <c r="D67" s="103"/>
      <c r="E67" s="98"/>
      <c r="F67" s="76"/>
      <c r="G67" s="76"/>
      <c r="H67" s="76"/>
    </row>
    <row r="68" spans="1:8" ht="12.75">
      <c r="A68" s="214" t="s">
        <v>347</v>
      </c>
      <c r="B68" s="183"/>
      <c r="C68" s="183"/>
      <c r="D68" s="185" t="s">
        <v>487</v>
      </c>
      <c r="E68" s="186"/>
      <c r="F68" s="76" t="s">
        <v>449</v>
      </c>
      <c r="G68" s="77" t="s">
        <v>486</v>
      </c>
      <c r="H68" s="76" t="s">
        <v>487</v>
      </c>
    </row>
    <row r="69" spans="1:8" ht="2.25" customHeight="1">
      <c r="A69" s="90"/>
      <c r="B69" s="91"/>
      <c r="C69" s="92"/>
      <c r="D69" s="103"/>
      <c r="E69" s="98"/>
      <c r="F69" s="76"/>
      <c r="G69" s="76"/>
      <c r="H69" s="76"/>
    </row>
    <row r="70" spans="1:8" ht="12.75" customHeight="1">
      <c r="A70" s="214" t="s">
        <v>348</v>
      </c>
      <c r="B70" s="183"/>
      <c r="C70" s="183"/>
      <c r="D70" s="185" t="s">
        <v>487</v>
      </c>
      <c r="E70" s="186"/>
      <c r="F70" s="76"/>
      <c r="G70" s="76"/>
      <c r="H70" s="76"/>
    </row>
    <row r="71" spans="1:8" ht="12.75" customHeight="1">
      <c r="A71" s="214"/>
      <c r="B71" s="183"/>
      <c r="C71" s="183"/>
      <c r="D71" s="185"/>
      <c r="E71" s="186"/>
      <c r="F71" s="76" t="s">
        <v>449</v>
      </c>
      <c r="G71" s="77" t="s">
        <v>486</v>
      </c>
      <c r="H71" s="76" t="s">
        <v>487</v>
      </c>
    </row>
    <row r="72" spans="1:8" ht="2.25" customHeight="1">
      <c r="A72" s="90"/>
      <c r="B72" s="91"/>
      <c r="C72" s="92"/>
      <c r="D72" s="103"/>
      <c r="E72" s="98"/>
      <c r="F72" s="76"/>
      <c r="G72" s="76"/>
      <c r="H72" s="76"/>
    </row>
    <row r="73" spans="1:8" ht="12.75" customHeight="1">
      <c r="A73" s="214" t="s">
        <v>353</v>
      </c>
      <c r="B73" s="183"/>
      <c r="C73" s="183"/>
      <c r="D73" s="185" t="s">
        <v>487</v>
      </c>
      <c r="E73" s="186"/>
      <c r="F73" s="76"/>
      <c r="G73" s="76"/>
      <c r="H73" s="76"/>
    </row>
    <row r="74" spans="1:8" ht="12.75" customHeight="1">
      <c r="A74" s="214"/>
      <c r="B74" s="183"/>
      <c r="C74" s="183"/>
      <c r="D74" s="185"/>
      <c r="E74" s="186"/>
      <c r="F74" s="76" t="s">
        <v>449</v>
      </c>
      <c r="G74" s="77" t="s">
        <v>486</v>
      </c>
      <c r="H74" s="76" t="s">
        <v>487</v>
      </c>
    </row>
    <row r="75" spans="1:8" ht="2.25" customHeight="1">
      <c r="A75" s="90"/>
      <c r="B75" s="91"/>
      <c r="C75" s="92"/>
      <c r="D75" s="91"/>
      <c r="E75" s="96"/>
      <c r="F75" s="76"/>
      <c r="G75" s="76"/>
      <c r="H75" s="76"/>
    </row>
    <row r="76" spans="1:8" ht="12.75" customHeight="1">
      <c r="A76" s="214" t="s">
        <v>382</v>
      </c>
      <c r="B76" s="183"/>
      <c r="C76" s="183"/>
      <c r="D76" s="185" t="s">
        <v>490</v>
      </c>
      <c r="E76" s="186"/>
      <c r="F76" s="76"/>
      <c r="G76" s="76"/>
      <c r="H76" s="76"/>
    </row>
    <row r="77" spans="1:9" ht="12.75" customHeight="1" thickBot="1">
      <c r="A77" s="221"/>
      <c r="B77" s="222"/>
      <c r="C77" s="222"/>
      <c r="D77" s="187"/>
      <c r="E77" s="188"/>
      <c r="F77" s="76" t="s">
        <v>449</v>
      </c>
      <c r="G77" s="76" t="s">
        <v>490</v>
      </c>
      <c r="H77" s="76" t="s">
        <v>492</v>
      </c>
      <c r="I77" s="76" t="s">
        <v>491</v>
      </c>
    </row>
    <row r="78" spans="1:8" ht="2.25" customHeight="1">
      <c r="A78" s="83"/>
      <c r="B78" s="81"/>
      <c r="C78" s="82"/>
      <c r="D78" s="81"/>
      <c r="E78" s="83"/>
      <c r="F78" s="76"/>
      <c r="G78" s="76"/>
      <c r="H78" s="76"/>
    </row>
    <row r="79" spans="1:5" ht="12.75">
      <c r="A79" s="16"/>
      <c r="B79" s="16"/>
      <c r="C79" s="80"/>
      <c r="D79" s="16"/>
      <c r="E79" s="16"/>
    </row>
    <row r="93" ht="13.5" thickBot="1"/>
    <row r="94" spans="1:5" ht="12.75">
      <c r="A94" s="20"/>
      <c r="B94" s="20"/>
      <c r="C94" s="21"/>
      <c r="D94" s="20"/>
      <c r="E94" s="20"/>
    </row>
    <row r="95" spans="1:5" ht="12.75">
      <c r="A95" s="1"/>
      <c r="B95" s="1"/>
      <c r="C95" s="2"/>
      <c r="D95" s="1"/>
      <c r="E95" s="1"/>
    </row>
    <row r="96" spans="1:5" ht="12.75">
      <c r="A96" s="1"/>
      <c r="B96" s="1"/>
      <c r="C96" s="2"/>
      <c r="D96" s="1"/>
      <c r="E96" s="1"/>
    </row>
    <row r="97" spans="1:5" ht="12.75">
      <c r="A97" s="1"/>
      <c r="B97" s="1"/>
      <c r="C97" s="2"/>
      <c r="D97" s="1"/>
      <c r="E97" s="1"/>
    </row>
    <row r="98" spans="1:5" ht="12.75">
      <c r="A98" s="1"/>
      <c r="B98" s="1"/>
      <c r="C98" s="2"/>
      <c r="D98" s="1"/>
      <c r="E98" s="1"/>
    </row>
    <row r="99" spans="1:5" ht="12.75">
      <c r="A99" s="1"/>
      <c r="B99" s="1"/>
      <c r="C99" s="2"/>
      <c r="D99" s="1"/>
      <c r="E99" s="1"/>
    </row>
    <row r="100" spans="1:5" ht="12.75">
      <c r="A100" s="1"/>
      <c r="B100" s="1"/>
      <c r="C100" s="2"/>
      <c r="D100" s="1"/>
      <c r="E100" s="1"/>
    </row>
    <row r="101" spans="1:5" ht="12.75">
      <c r="A101" s="1"/>
      <c r="B101" s="1"/>
      <c r="C101" s="2"/>
      <c r="D101" s="1"/>
      <c r="E101" s="1"/>
    </row>
    <row r="102" spans="1:5" ht="12.75">
      <c r="A102" s="1"/>
      <c r="B102" s="1"/>
      <c r="C102" s="2"/>
      <c r="D102" s="1"/>
      <c r="E102" s="1"/>
    </row>
    <row r="103" spans="1:5" ht="12.75">
      <c r="A103" s="1"/>
      <c r="B103" s="1"/>
      <c r="C103" s="2"/>
      <c r="D103" s="1"/>
      <c r="E103" s="1"/>
    </row>
    <row r="104" spans="1:5" ht="12.75">
      <c r="A104" s="1"/>
      <c r="B104" s="1"/>
      <c r="C104" s="2"/>
      <c r="D104" s="1"/>
      <c r="E104" s="1"/>
    </row>
    <row r="105" spans="1:5" ht="12.75">
      <c r="A105" s="1"/>
      <c r="B105" s="1"/>
      <c r="C105" s="2"/>
      <c r="D105" s="1"/>
      <c r="E105" s="1"/>
    </row>
  </sheetData>
  <sheetProtection password="CA83" sheet="1" objects="1" scenarios="1"/>
  <mergeCells count="50">
    <mergeCell ref="B1:C2"/>
    <mergeCell ref="D6:E6"/>
    <mergeCell ref="D7:E7"/>
    <mergeCell ref="A76:C77"/>
    <mergeCell ref="A31:C32"/>
    <mergeCell ref="D31:E32"/>
    <mergeCell ref="A28:C29"/>
    <mergeCell ref="D28:E29"/>
    <mergeCell ref="A64:C66"/>
    <mergeCell ref="D64:E66"/>
    <mergeCell ref="A59:C60"/>
    <mergeCell ref="D59:E60"/>
    <mergeCell ref="A53:C54"/>
    <mergeCell ref="D53:E54"/>
    <mergeCell ref="A56:C57"/>
    <mergeCell ref="D56:E57"/>
    <mergeCell ref="D73:E74"/>
    <mergeCell ref="A73:C74"/>
    <mergeCell ref="A68:C68"/>
    <mergeCell ref="D68:E68"/>
    <mergeCell ref="D70:E71"/>
    <mergeCell ref="A70:C71"/>
    <mergeCell ref="D11:E12"/>
    <mergeCell ref="D45:E46"/>
    <mergeCell ref="D17:E18"/>
    <mergeCell ref="D14:E15"/>
    <mergeCell ref="D42:E43"/>
    <mergeCell ref="D39:E40"/>
    <mergeCell ref="D36:E37"/>
    <mergeCell ref="D20:E21"/>
    <mergeCell ref="D23:E24"/>
    <mergeCell ref="A11:C12"/>
    <mergeCell ref="A45:C46"/>
    <mergeCell ref="A17:C18"/>
    <mergeCell ref="A14:C15"/>
    <mergeCell ref="A20:C21"/>
    <mergeCell ref="A42:C43"/>
    <mergeCell ref="A39:C40"/>
    <mergeCell ref="A36:C37"/>
    <mergeCell ref="A23:C24"/>
    <mergeCell ref="D76:E77"/>
    <mergeCell ref="D1:E1"/>
    <mergeCell ref="D2:E2"/>
    <mergeCell ref="C3:E3"/>
    <mergeCell ref="C4:E5"/>
    <mergeCell ref="A8:E8"/>
    <mergeCell ref="A3:B3"/>
    <mergeCell ref="A4:B5"/>
    <mergeCell ref="A50:C51"/>
    <mergeCell ref="D50:E51"/>
  </mergeCells>
  <dataValidations count="20">
    <dataValidation type="whole" allowBlank="1" showInputMessage="1" showErrorMessage="1" prompt="Enter the number of SCIF's. Enter 0 if this project includes no SCIF's." error="Please enter a whole number between 1 and 100. " sqref="D50:E51">
      <formula1>F51</formula1>
      <formula2>G51</formula2>
    </dataValidation>
    <dataValidation type="list" allowBlank="1" showInputMessage="1" showErrorMessage="1" prompt="Please select Yes or No. Note: refer to the User Manual if the entire building is considered a CAA!" error="You must select an answer from the drop-down list provided." sqref="D17:E18">
      <formula1>$F$18:$H$18</formula1>
    </dataValidation>
    <dataValidation type="list" allowBlank="1" showInputMessage="1" showErrorMessage="1" prompt="Please Select Yes or No. Note: refer to the User Manual if the entire building is considered a CAA!&#10;" error="You must select an answer from the drop-down list provided" sqref="D23:E24">
      <formula1>$F$24:$H$24</formula1>
    </dataValidation>
    <dataValidation type="whole" allowBlank="1" showInputMessage="1" showErrorMessage="1" prompt="Enter number of floors to the nearest whole number.&#10;" error="Please enter a whole number between 1 and 125" sqref="D14:E15">
      <formula1>F15</formula1>
      <formula2>G15</formula2>
    </dataValidation>
    <dataValidation type="list" allowBlank="1" showInputMessage="1" showErrorMessage="1" prompt="Please select Yes or No." error="Please select Yes or No from the drop-down list provided. " sqref="D31:E32">
      <formula1>$F$32:$H$32</formula1>
    </dataValidation>
    <dataValidation type="whole" allowBlank="1" showInputMessage="1" showErrorMessage="1" prompt="Enter the number of interior CAA's. Enter 0 if this project includes no interior CAA's." error="Please enter a whole number between 0 and 100." sqref="D56:E57">
      <formula1>F57</formula1>
      <formula2>G57</formula2>
    </dataValidation>
    <dataValidation type="whole" allowBlank="1" showInputMessage="1" showErrorMessage="1" prompt="Enter average size of the SCIF's in square feet to the nearest whole number. Enter 0 if this project includes no SCIF's." error="Ensure that: A) You have entered a whole number between 1 and 100,000,000, B) SCIF size does not exceed facilty size, or C) Cell D27 is greater than 0." sqref="D53:E54">
      <formula1>F54</formula1>
      <formula2>G54</formula2>
    </dataValidation>
    <dataValidation type="whole" allowBlank="1" showInputMessage="1" showErrorMessage="1" prompt="Enter linear feet of perimeter to the nearest whole number. If no perimeter delineation is required, enter 0.&#10;" error="Please enter a whole number between 1 and 100,000,000" sqref="D45:E46">
      <formula1>F46</formula1>
      <formula2>G46</formula2>
    </dataValidation>
    <dataValidation type="whole" allowBlank="1" showInputMessage="1" showErrorMessage="1" prompt="Enter square feet of facility to the nearest whole number." error="Please enter a whole number between 1 and 100,000,000" sqref="D11:E12">
      <formula1>F12</formula1>
      <formula2>G12</formula2>
    </dataValidation>
    <dataValidation type="list" allowBlank="1" showInputMessage="1" showErrorMessage="1" prompt="Please select Yes or No. Note: refer to the User Manual if the entire building is considered a CAA!" error="You must select an answer from the drop-down list provided." sqref="D20:E21">
      <formula1>$F$21:$H$21</formula1>
    </dataValidation>
    <dataValidation type="list" allowBlank="1" showInputMessage="1" showErrorMessage="1" prompt="Please select Yes or No." error="You must select an answer from the drop-down list provided." sqref="D36:E37">
      <formula1>$F$37:$H$37</formula1>
    </dataValidation>
    <dataValidation type="list" allowBlank="1" showInputMessage="1" showErrorMessage="1" prompt="Please select Yes or No." error="You must select an answer from the drop-down list provided." sqref="D39:E40">
      <formula1>$F$40:$H$40</formula1>
    </dataValidation>
    <dataValidation type="list" allowBlank="1" showInputMessage="1" showErrorMessage="1" prompt="Please select Yes or No." error="You must select an answer from the drop-down list provided." sqref="D42:E43">
      <formula1>$F$43:$H$43</formula1>
    </dataValidation>
    <dataValidation type="list" allowBlank="1" showInputMessage="1" showErrorMessage="1" prompt="Please select Locally, Remotely, or Both. Note: User must account for connectivity from the local site to the remote site in the supporting facility costs of the DD 1391." error="You must select an answer from the drop-down list provided." sqref="D64:E66">
      <formula1>$F$66:$J$66</formula1>
    </dataValidation>
    <dataValidation type="list" allowBlank="1" showInputMessage="1" showErrorMessage="1" prompt="Please select Yes or No." error="You must select an answer from the drop-down list provided." sqref="D68:E68">
      <formula1>$F$68:$H$68</formula1>
    </dataValidation>
    <dataValidation type="list" allowBlank="1" showInputMessage="1" showErrorMessage="1" prompt="Please select Yes or No." error="Please select an answer from the drop-down list provided." sqref="D70:E71">
      <formula1>$F$71:$H$71</formula1>
    </dataValidation>
    <dataValidation type="list" allowBlank="1" showInputMessage="1" showErrorMessage="1" prompt="Please select Yes or No." error="Please select an answer from the drop-down list provided." sqref="D73:E74">
      <formula1>$F$74:$H$74</formula1>
    </dataValidation>
    <dataValidation type="list" allowBlank="1" showInputMessage="1" showErrorMessage="1" prompt="Please select Low, Medium, or High.&#10;" error="You must select an answer from the drop-down list provided." sqref="D76:E77">
      <formula1>$F$77:$I$77</formula1>
    </dataValidation>
    <dataValidation type="list" allowBlank="1" showInputMessage="1" showErrorMessage="1" prompt="Please select Yes or No." error="Please select Yes or No from the drop-down list provided." sqref="D28:E29">
      <formula1>$F$29:$H$29</formula1>
    </dataValidation>
    <dataValidation type="whole" allowBlank="1" showInputMessage="1" showErrorMessage="1" prompt="Enter average size of the CAA's in square feet to the nearest whole number. Note: refer to the User Manual if the entire building is considered a CAA! Enter 0 if this project includes no CAA's." error="Ensure that: A) You have entered a whole number between 1 and 100,000,000, B) CAA size does not exceed facilty size, or C) Cell D33 is greater than 0." sqref="D59:E60">
      <formula1>F60</formula1>
      <formula2>G60</formula2>
    </dataValidation>
  </dataValidations>
  <printOptions horizontalCentered="1"/>
  <pageMargins left="0.75" right="0.75" top="0.5" bottom="0.5" header="0.5" footer="0.5"/>
  <pageSetup fitToHeight="1" fitToWidth="1" horizontalDpi="600" verticalDpi="600" orientation="portrait" scale="95" r:id="rId2"/>
  <headerFooter alignWithMargins="0">
    <oddFooter>&amp;RPage &amp;P of &amp;N</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45"/>
  <sheetViews>
    <sheetView view="pageBreakPreview" zoomScaleSheetLayoutView="100" workbookViewId="0" topLeftCell="A1">
      <selection activeCell="A2" sqref="A2"/>
    </sheetView>
  </sheetViews>
  <sheetFormatPr defaultColWidth="9.140625" defaultRowHeight="12.75"/>
  <cols>
    <col min="1" max="1" width="20.140625" style="4" customWidth="1"/>
    <col min="2" max="2" width="19.421875" style="4" customWidth="1"/>
    <col min="3" max="4" width="18.28125" style="4" customWidth="1"/>
    <col min="5" max="5" width="22.421875" style="4" customWidth="1"/>
    <col min="6" max="16384" width="9.140625" style="4" customWidth="1"/>
  </cols>
  <sheetData>
    <row r="1" spans="1:5" ht="15">
      <c r="A1" s="104" t="s">
        <v>471</v>
      </c>
      <c r="B1" s="232" t="s">
        <v>360</v>
      </c>
      <c r="C1" s="233"/>
      <c r="D1" s="234"/>
      <c r="E1" s="104" t="s">
        <v>472</v>
      </c>
    </row>
    <row r="2" spans="1:5" ht="13.5" thickBot="1">
      <c r="A2" s="69" t="str">
        <f>'Sheet 1-Project Information'!A2</f>
        <v>Navy</v>
      </c>
      <c r="B2" s="235"/>
      <c r="C2" s="236"/>
      <c r="D2" s="237"/>
      <c r="E2" s="70">
        <f>'Sheet 1-Project Information'!D2</f>
        <v>39407</v>
      </c>
    </row>
    <row r="3" spans="1:5" ht="15.75" thickBot="1">
      <c r="A3" s="238" t="s">
        <v>473</v>
      </c>
      <c r="B3" s="239"/>
      <c r="C3" s="240"/>
      <c r="D3" s="230" t="s">
        <v>474</v>
      </c>
      <c r="E3" s="231"/>
    </row>
    <row r="4" spans="1:5" ht="12.75">
      <c r="A4" s="244">
        <f>'Sheet 1-Project Information'!A4</f>
        <v>0</v>
      </c>
      <c r="B4" s="245"/>
      <c r="C4" s="246"/>
      <c r="D4" s="250" t="str">
        <f>'Sheet 1-Project Information'!C4</f>
        <v>ESS Project</v>
      </c>
      <c r="E4" s="251"/>
    </row>
    <row r="5" spans="1:5" ht="13.5" thickBot="1">
      <c r="A5" s="247"/>
      <c r="B5" s="248"/>
      <c r="C5" s="249"/>
      <c r="D5" s="252"/>
      <c r="E5" s="253"/>
    </row>
    <row r="6" spans="1:5" ht="15">
      <c r="A6" s="105" t="s">
        <v>475</v>
      </c>
      <c r="B6" s="105" t="s">
        <v>476</v>
      </c>
      <c r="C6" s="105" t="s">
        <v>453</v>
      </c>
      <c r="D6" s="106" t="s">
        <v>431</v>
      </c>
      <c r="E6" s="106" t="s">
        <v>52</v>
      </c>
    </row>
    <row r="7" spans="1:5" ht="13.5" thickBot="1">
      <c r="A7" s="71">
        <f>'Sheet 1-Project Information'!A7</f>
        <v>0</v>
      </c>
      <c r="B7" s="71">
        <f>'Sheet 1-Project Information'!B7</f>
        <v>0</v>
      </c>
      <c r="C7" s="71">
        <f>'Sheet 1-Project Information'!C7</f>
        <v>0</v>
      </c>
      <c r="D7" s="69">
        <f>'Sheet 1-Project Information'!D7:E7</f>
        <v>0</v>
      </c>
      <c r="E7" s="72">
        <f>E40</f>
        <v>0</v>
      </c>
    </row>
    <row r="8" spans="1:5" ht="13.5" thickBot="1">
      <c r="A8" s="241" t="s">
        <v>393</v>
      </c>
      <c r="B8" s="242"/>
      <c r="C8" s="242"/>
      <c r="D8" s="242"/>
      <c r="E8" s="243"/>
    </row>
    <row r="9" spans="1:5" ht="24">
      <c r="A9" s="107" t="s">
        <v>500</v>
      </c>
      <c r="B9" s="108"/>
      <c r="C9" s="109" t="s">
        <v>477</v>
      </c>
      <c r="D9" s="109" t="s">
        <v>395</v>
      </c>
      <c r="E9" s="110" t="s">
        <v>435</v>
      </c>
    </row>
    <row r="10" spans="1:5" ht="12.75">
      <c r="A10" s="228" t="s">
        <v>400</v>
      </c>
      <c r="B10" s="229"/>
      <c r="C10" s="113">
        <f>IF('Sheet 1-Project Information'!D76="Low",'Sheet 3-Zone Count'!D8*'Sheet 4-Zone Budget Summary'!C4,IF('Sheet 1-Project Information'!D76="Medium",'Sheet 3-Zone Count'!D8*'Sheet 4-Zone Budget Summary'!E4,IF('Sheet 1-Project Information'!D76="High",'Sheet 3-Zone Count'!D8*'Sheet 4-Zone Budget Summary'!G4,0)))</f>
        <v>0</v>
      </c>
      <c r="D10" s="113">
        <f>IF('Sheet 1-Project Information'!D76="Low",'Sheet 3-Zone Count'!D8*'Sheet 4-Zone Budget Summary'!D4,IF('Sheet 1-Project Information'!D76="Medium",'Sheet 3-Zone Count'!D8*'Sheet 4-Zone Budget Summary'!F4,IF('Sheet 1-Project Information'!D76="High",'Sheet 3-Zone Count'!D8*'Sheet 4-Zone Budget Summary'!H4,0)))</f>
        <v>0</v>
      </c>
      <c r="E10" s="114">
        <f>SUM(C10:D10)</f>
        <v>0</v>
      </c>
    </row>
    <row r="11" spans="1:5" ht="12.75">
      <c r="A11" s="228" t="s">
        <v>401</v>
      </c>
      <c r="B11" s="229"/>
      <c r="C11" s="113">
        <f>IF('Sheet 1-Project Information'!D76="Low",'Sheet 3-Zone Count'!D9*'Sheet 4-Zone Budget Summary'!C6,IF('Sheet 1-Project Information'!D76="Medium",'Sheet 3-Zone Count'!D9*'Sheet 4-Zone Budget Summary'!E6,IF('Sheet 1-Project Information'!D76="High",'Sheet 3-Zone Count'!D9*'Sheet 4-Zone Budget Summary'!G6,0)))</f>
        <v>0</v>
      </c>
      <c r="D11" s="113">
        <f>IF('Sheet 1-Project Information'!D76="Low",'Sheet 3-Zone Count'!D9*'Sheet 4-Zone Budget Summary'!D6,IF('Sheet 1-Project Information'!D76="Medium",'Sheet 3-Zone Count'!D9*'Sheet 4-Zone Budget Summary'!F6,IF('Sheet 1-Project Information'!D76="High",'Sheet 3-Zone Count'!D9*'Sheet 4-Zone Budget Summary'!H6,0)))</f>
        <v>0</v>
      </c>
      <c r="E11" s="114">
        <f aca="true" t="shared" si="0" ref="E11:E27">SUM(C11:D11)</f>
        <v>0</v>
      </c>
    </row>
    <row r="12" spans="1:5" ht="12.75">
      <c r="A12" s="228" t="s">
        <v>402</v>
      </c>
      <c r="B12" s="229"/>
      <c r="C12" s="113">
        <f>IF('Sheet 1-Project Information'!D76="Low",('Sheet 3-Zone Count'!D10*'Sheet 4-Zone Budget Summary'!C9)+('Sheet 3-Zone Count'!E10*'Sheet 4-Zone Budget Summary'!C10),IF('Sheet 1-Project Information'!D76="Medium",('Sheet 3-Zone Count'!D10*'Sheet 4-Zone Budget Summary'!E9)+('Sheet 3-Zone Count'!E10*'Sheet 4-Zone Budget Summary'!E10),IF('Sheet 1-Project Information'!D76="High",('Sheet 3-Zone Count'!D10*'Sheet 4-Zone Budget Summary'!G9)+('Sheet 3-Zone Count'!E10*'Sheet 4-Zone Budget Summary'!G10),0)))</f>
        <v>0</v>
      </c>
      <c r="D12" s="113">
        <f>IF('Sheet 1-Project Information'!D76="Low",('Sheet 3-Zone Count'!D10*'Sheet 4-Zone Budget Summary'!D9)+('Sheet 3-Zone Count'!E10*'Sheet 4-Zone Budget Summary'!D10),IF('Sheet 1-Project Information'!D76="Medium",('Sheet 3-Zone Count'!D10*'Sheet 4-Zone Budget Summary'!F9)+('Sheet 3-Zone Count'!E10*'Sheet 4-Zone Budget Summary'!F10),IF('Sheet 1-Project Information'!D76="High",('Sheet 3-Zone Count'!D10*'Sheet 4-Zone Budget Summary'!H9)+('Sheet 3-Zone Count'!E10*'Sheet 4-Zone Budget Summary'!H10),0)))</f>
        <v>0</v>
      </c>
      <c r="E12" s="114">
        <f t="shared" si="0"/>
        <v>0</v>
      </c>
    </row>
    <row r="13" spans="1:5" ht="12.75">
      <c r="A13" s="228" t="s">
        <v>403</v>
      </c>
      <c r="B13" s="229"/>
      <c r="C13" s="113">
        <f>IF('Sheet 1-Project Information'!D76="Low",('Sheet 3-Zone Count'!D11*'Sheet 4-Zone Budget Summary'!C13)+('Sheet 3-Zone Count'!E11*'Sheet 4-Zone Budget Summary'!C14),IF('Sheet 1-Project Information'!D76="Medium",('Sheet 3-Zone Count'!D11*'Sheet 4-Zone Budget Summary'!E13)+('Sheet 3-Zone Count'!E11*'Sheet 4-Zone Budget Summary'!E14),IF('Sheet 1-Project Information'!D76="High",('Sheet 3-Zone Count'!D11*'Sheet 4-Zone Budget Summary'!G13)+('Sheet 3-Zone Count'!E11*'Sheet 4-Zone Budget Summary'!G14),0)))</f>
        <v>0</v>
      </c>
      <c r="D13" s="113">
        <f>IF('Sheet 1-Project Information'!D76="Low",('Sheet 3-Zone Count'!D11*'Sheet 4-Zone Budget Summary'!D13)+('Sheet 3-Zone Count'!E11*'Sheet 4-Zone Budget Summary'!D14),IF('Sheet 1-Project Information'!D76="Medium",('Sheet 3-Zone Count'!D11*'Sheet 4-Zone Budget Summary'!F13)+('Sheet 3-Zone Count'!E11*'Sheet 4-Zone Budget Summary'!F14),IF('Sheet 1-Project Information'!D76="High",('Sheet 3-Zone Count'!D11*'Sheet 4-Zone Budget Summary'!H13)+('Sheet 3-Zone Count'!E11*'Sheet 4-Zone Budget Summary'!H14),0)))</f>
        <v>0</v>
      </c>
      <c r="E13" s="114">
        <f t="shared" si="0"/>
        <v>0</v>
      </c>
    </row>
    <row r="14" spans="1:5" ht="12.75">
      <c r="A14" s="228" t="s">
        <v>404</v>
      </c>
      <c r="B14" s="229"/>
      <c r="C14" s="113">
        <f>IF('Sheet 1-Project Information'!D76="Low",('Sheet 3-Zone Count'!D12*'Sheet 4-Zone Budget Summary'!C17)+('Sheet 3-Zone Count'!E12*'Sheet 4-Zone Budget Summary'!C18),IF('Sheet 1-Project Information'!D76="Medium",('Sheet 3-Zone Count'!D12*'Sheet 4-Zone Budget Summary'!E17)+('Sheet 3-Zone Count'!E12*'Sheet 4-Zone Budget Summary'!E18),IF('Sheet 1-Project Information'!D76="High",('Sheet 3-Zone Count'!D12*'Sheet 4-Zone Budget Summary'!G17)+('Sheet 3-Zone Count'!E12*'Sheet 4-Zone Budget Summary'!G18),0)))</f>
        <v>0</v>
      </c>
      <c r="D14" s="113">
        <f>IF('Sheet 1-Project Information'!D76="Low",('Sheet 3-Zone Count'!D12*'Sheet 4-Zone Budget Summary'!D17)+('Sheet 3-Zone Count'!E12*'Sheet 4-Zone Budget Summary'!D18),IF('Sheet 1-Project Information'!D76="Medium",('Sheet 3-Zone Count'!D12*'Sheet 4-Zone Budget Summary'!F17)+('Sheet 3-Zone Count'!E12*'Sheet 4-Zone Budget Summary'!F18),IF('Sheet 1-Project Information'!D76="High",('Sheet 3-Zone Count'!D12*'Sheet 4-Zone Budget Summary'!H17)+('Sheet 3-Zone Count'!E12*'Sheet 4-Zone Budget Summary'!H18),0)))</f>
        <v>0</v>
      </c>
      <c r="E14" s="114">
        <f t="shared" si="0"/>
        <v>0</v>
      </c>
    </row>
    <row r="15" spans="1:5" ht="12.75">
      <c r="A15" s="228" t="s">
        <v>405</v>
      </c>
      <c r="B15" s="229"/>
      <c r="C15" s="113">
        <f>IF('Sheet 1-Project Information'!D76="Low",('Sheet 3-Zone Count'!D13*'Sheet 4-Zone Budget Summary'!C21)+('Sheet 3-Zone Count'!E13*'Sheet 4-Zone Budget Summary'!C22),IF('Sheet 1-Project Information'!D76="Medium",('Sheet 3-Zone Count'!D13*'Sheet 4-Zone Budget Summary'!E21)+('Sheet 3-Zone Count'!E13*'Sheet 4-Zone Budget Summary'!E22),IF('Sheet 1-Project Information'!D76="High",('Sheet 3-Zone Count'!D13*'Sheet 4-Zone Budget Summary'!G21)+('Sheet 3-Zone Count'!E13*'Sheet 4-Zone Budget Summary'!G22),0)))</f>
        <v>0</v>
      </c>
      <c r="D15" s="113">
        <f>IF('Sheet 1-Project Information'!D76="Low",('Sheet 3-Zone Count'!D13*'Sheet 4-Zone Budget Summary'!D21)+('Sheet 3-Zone Count'!E13*'Sheet 4-Zone Budget Summary'!D22),IF('Sheet 1-Project Information'!D76="Medium",('Sheet 3-Zone Count'!D13*'Sheet 4-Zone Budget Summary'!F21)+('Sheet 3-Zone Count'!E13*'Sheet 4-Zone Budget Summary'!F22),IF('Sheet 1-Project Information'!D76="High",('Sheet 3-Zone Count'!D13*'Sheet 4-Zone Budget Summary'!H21)+('Sheet 3-Zone Count'!E13*'Sheet 4-Zone Budget Summary'!H22),0)))</f>
        <v>0</v>
      </c>
      <c r="E15" s="114">
        <f t="shared" si="0"/>
        <v>0</v>
      </c>
    </row>
    <row r="16" spans="1:5" ht="12.75">
      <c r="A16" s="228" t="s">
        <v>391</v>
      </c>
      <c r="B16" s="229"/>
      <c r="C16" s="113">
        <f>IF('Sheet 1-Project Information'!D76="Low",('Sheet 3-Zone Count'!D14*'Sheet 4-Zone Budget Summary'!C25)+('Sheet 3-Zone Count'!E14*'Sheet 4-Zone Budget Summary'!C26),IF('Sheet 1-Project Information'!D76="Medium",('Sheet 3-Zone Count'!D14*'Sheet 4-Zone Budget Summary'!E25)+('Sheet 3-Zone Count'!E14*'Sheet 4-Zone Budget Summary'!E26),IF('Sheet 1-Project Information'!D76="High",('Sheet 3-Zone Count'!D14*'Sheet 4-Zone Budget Summary'!G25)+('Sheet 3-Zone Count'!E14*'Sheet 4-Zone Budget Summary'!G26),0)))</f>
        <v>0</v>
      </c>
      <c r="D16" s="113">
        <f>IF('Sheet 1-Project Information'!D76="Low",('Sheet 3-Zone Count'!D14*'Sheet 4-Zone Budget Summary'!D25)+('Sheet 3-Zone Count'!E14*'Sheet 4-Zone Budget Summary'!D26),IF('Sheet 1-Project Information'!D76="Medium",('Sheet 3-Zone Count'!D14*'Sheet 4-Zone Budget Summary'!F25)+('Sheet 3-Zone Count'!E14*'Sheet 4-Zone Budget Summary'!F26),IF('Sheet 1-Project Information'!D76="High",('Sheet 3-Zone Count'!D14*'Sheet 4-Zone Budget Summary'!H25)+('Sheet 3-Zone Count'!E14*'Sheet 4-Zone Budget Summary'!H26),0)))</f>
        <v>0</v>
      </c>
      <c r="E16" s="114">
        <f t="shared" si="0"/>
        <v>0</v>
      </c>
    </row>
    <row r="17" spans="1:5" ht="12.75">
      <c r="A17" s="228" t="s">
        <v>406</v>
      </c>
      <c r="B17" s="229"/>
      <c r="C17" s="113">
        <f>IF('Sheet 1-Project Information'!D76="Low",('Sheet 3-Zone Count'!D15*'Sheet 4-Zone Budget Summary'!C29)+('Sheet 3-Zone Count'!E15*'Sheet 4-Zone Budget Summary'!C30),IF('Sheet 1-Project Information'!D76="Medium",('Sheet 3-Zone Count'!D15*'Sheet 4-Zone Budget Summary'!E29)+('Sheet 3-Zone Count'!E15*'Sheet 4-Zone Budget Summary'!E30),IF('Sheet 1-Project Information'!D76="High",('Sheet 3-Zone Count'!D15*'Sheet 4-Zone Budget Summary'!G29)+('Sheet 3-Zone Count'!E15*'Sheet 4-Zone Budget Summary'!G30),0)))</f>
        <v>0</v>
      </c>
      <c r="D17" s="113">
        <f>IF('Sheet 1-Project Information'!D76="Low",('Sheet 3-Zone Count'!D15*'Sheet 4-Zone Budget Summary'!D29)+('Sheet 3-Zone Count'!E15*'Sheet 4-Zone Budget Summary'!D30),IF('Sheet 1-Project Information'!D76="Medium",('Sheet 3-Zone Count'!D15*'Sheet 4-Zone Budget Summary'!F29)+('Sheet 3-Zone Count'!E15*'Sheet 4-Zone Budget Summary'!F30),IF('Sheet 1-Project Information'!D76="High",('Sheet 3-Zone Count'!D15*'Sheet 4-Zone Budget Summary'!H29)+('Sheet 3-Zone Count'!E15*'Sheet 4-Zone Budget Summary'!H30),0)))</f>
        <v>0</v>
      </c>
      <c r="E17" s="114">
        <f t="shared" si="0"/>
        <v>0</v>
      </c>
    </row>
    <row r="18" spans="1:5" ht="12.75">
      <c r="A18" s="228" t="s">
        <v>407</v>
      </c>
      <c r="B18" s="229"/>
      <c r="C18" s="113">
        <f>IF('Sheet 1-Project Information'!D76="Low",('Sheet 3-Zone Count'!D16*'Sheet 4-Zone Budget Summary'!C33)+('Sheet 3-Zone Count'!E16*'Sheet 4-Zone Budget Summary'!C34),IF('Sheet 1-Project Information'!D76="Medium",('Sheet 3-Zone Count'!D16*'Sheet 4-Zone Budget Summary'!E33)+('Sheet 3-Zone Count'!E16*'Sheet 4-Zone Budget Summary'!E34),IF('Sheet 1-Project Information'!D76="High",('Sheet 3-Zone Count'!D16*'Sheet 4-Zone Budget Summary'!G33)+('Sheet 3-Zone Count'!E16*'Sheet 4-Zone Budget Summary'!G34),0)))</f>
        <v>0</v>
      </c>
      <c r="D18" s="113">
        <f>IF('Sheet 1-Project Information'!D76="Low",('Sheet 3-Zone Count'!D16*'Sheet 4-Zone Budget Summary'!D33)+('Sheet 3-Zone Count'!E16*'Sheet 4-Zone Budget Summary'!D34),IF('Sheet 1-Project Information'!D76="Medium",('Sheet 3-Zone Count'!D16*'Sheet 4-Zone Budget Summary'!F33)+('Sheet 3-Zone Count'!E16*'Sheet 4-Zone Budget Summary'!F34),IF('Sheet 1-Project Information'!D76="High",('Sheet 3-Zone Count'!D16*'Sheet 4-Zone Budget Summary'!H33)+('Sheet 3-Zone Count'!E16*'Sheet 4-Zone Budget Summary'!H34),0)))</f>
        <v>0</v>
      </c>
      <c r="E18" s="114">
        <f t="shared" si="0"/>
        <v>0</v>
      </c>
    </row>
    <row r="19" spans="1:5" ht="12.75">
      <c r="A19" s="228" t="s">
        <v>408</v>
      </c>
      <c r="B19" s="229"/>
      <c r="C19" s="113">
        <f>IF('Sheet 1-Project Information'!D76="Low",('Sheet 3-Zone Count'!D17*'Sheet 4-Zone Budget Summary'!C37)+('Sheet 3-Zone Count'!E17*'Sheet 4-Zone Budget Summary'!C38),IF('Sheet 1-Project Information'!D76="Medium",('Sheet 3-Zone Count'!D17*'Sheet 4-Zone Budget Summary'!E37)+('Sheet 3-Zone Count'!E17*'Sheet 4-Zone Budget Summary'!E38),IF('Sheet 1-Project Information'!D76="High",('Sheet 3-Zone Count'!D17*'Sheet 4-Zone Budget Summary'!G37)+('Sheet 3-Zone Count'!E17*'Sheet 4-Zone Budget Summary'!G38),0)))</f>
        <v>0</v>
      </c>
      <c r="D19" s="113">
        <f>IF('Sheet 1-Project Information'!D76="Low",('Sheet 3-Zone Count'!D17*'Sheet 4-Zone Budget Summary'!D37)+('Sheet 3-Zone Count'!E17*'Sheet 4-Zone Budget Summary'!D38),IF('Sheet 1-Project Information'!D76="Medium",('Sheet 3-Zone Count'!D17*'Sheet 4-Zone Budget Summary'!F37)+('Sheet 3-Zone Count'!E17*'Sheet 4-Zone Budget Summary'!F38),IF('Sheet 1-Project Information'!D76="High",('Sheet 3-Zone Count'!D17*'Sheet 4-Zone Budget Summary'!H37)+('Sheet 3-Zone Count'!E17*'Sheet 4-Zone Budget Summary'!H38),0)))</f>
        <v>0</v>
      </c>
      <c r="E19" s="114">
        <f t="shared" si="0"/>
        <v>0</v>
      </c>
    </row>
    <row r="20" spans="1:5" ht="12.75">
      <c r="A20" s="228" t="s">
        <v>409</v>
      </c>
      <c r="B20" s="229"/>
      <c r="C20" s="113">
        <f>IF('Sheet 1-Project Information'!D76="Low",'Sheet 3-Zone Count'!D18*'Sheet 4-Zone Budget Summary'!C40,IF('Sheet 1-Project Information'!D76="Medium",'Sheet 3-Zone Count'!D18*'Sheet 4-Zone Budget Summary'!E40,IF('Sheet 1-Project Information'!D76="High",'Sheet 3-Zone Count'!D18*'Sheet 4-Zone Budget Summary'!G40,0)))</f>
        <v>0</v>
      </c>
      <c r="D20" s="113">
        <f>IF('Sheet 1-Project Information'!D76="Low",'Sheet 3-Zone Count'!D18*'Sheet 4-Zone Budget Summary'!D40,IF('Sheet 1-Project Information'!D76="Medium",'Sheet 3-Zone Count'!D18*'Sheet 4-Zone Budget Summary'!F40,IF('Sheet 1-Project Information'!D76="High",'Sheet 3-Zone Count'!D18*'Sheet 4-Zone Budget Summary'!H40,0)))</f>
        <v>0</v>
      </c>
      <c r="E20" s="114">
        <f t="shared" si="0"/>
        <v>0</v>
      </c>
    </row>
    <row r="21" spans="1:5" ht="12.75">
      <c r="A21" s="228" t="s">
        <v>410</v>
      </c>
      <c r="B21" s="229"/>
      <c r="C21" s="113">
        <f>IF('Sheet 1-Project Information'!D76="Low",'Sheet 3-Zone Count'!D19*'Sheet 4-Zone Budget Summary'!C42,IF('Sheet 1-Project Information'!D76="Medium",'Sheet 3-Zone Count'!D19*'Sheet 4-Zone Budget Summary'!E42,IF('Sheet 1-Project Information'!D76="High",'Sheet 3-Zone Count'!D19*'Sheet 4-Zone Budget Summary'!G42,0)))</f>
        <v>0</v>
      </c>
      <c r="D21" s="113">
        <f>IF('Sheet 1-Project Information'!D76="Low",'Sheet 3-Zone Count'!D19*'Sheet 4-Zone Budget Summary'!D42,IF('Sheet 1-Project Information'!D76="Medium",'Sheet 3-Zone Count'!D19*'Sheet 4-Zone Budget Summary'!F42,IF('Sheet 1-Project Information'!D76="High",'Sheet 3-Zone Count'!D19*'Sheet 4-Zone Budget Summary'!H42,0)))</f>
        <v>0</v>
      </c>
      <c r="E21" s="114">
        <f t="shared" si="0"/>
        <v>0</v>
      </c>
    </row>
    <row r="22" spans="1:5" ht="12.75">
      <c r="A22" s="228" t="s">
        <v>411</v>
      </c>
      <c r="B22" s="229"/>
      <c r="C22" s="113">
        <f>IF('Sheet 1-Project Information'!D76="Low",'Sheet 3-Zone Count'!D20*'Sheet 4-Zone Budget Summary'!C44,IF('Sheet 1-Project Information'!D76="Medium",'Sheet 3-Zone Count'!D20*'Sheet 4-Zone Budget Summary'!E44,IF('Sheet 1-Project Information'!D76="High",'Sheet 3-Zone Count'!D20*'Sheet 4-Zone Budget Summary'!G44,0)))</f>
        <v>0</v>
      </c>
      <c r="D22" s="113">
        <f>IF('Sheet 1-Project Information'!D76="Low",'Sheet 3-Zone Count'!D20*'Sheet 4-Zone Budget Summary'!D44,IF('Sheet 1-Project Information'!D76="Medium",'Sheet 3-Zone Count'!D20*'Sheet 4-Zone Budget Summary'!F44,IF('Sheet 1-Project Information'!D76="High",'Sheet 3-Zone Count'!D20*'Sheet 4-Zone Budget Summary'!H44,0)))</f>
        <v>0</v>
      </c>
      <c r="E22" s="114">
        <f t="shared" si="0"/>
        <v>0</v>
      </c>
    </row>
    <row r="23" spans="1:5" ht="12.75">
      <c r="A23" s="228" t="s">
        <v>412</v>
      </c>
      <c r="B23" s="229"/>
      <c r="C23" s="113">
        <f>IF('Sheet 1-Project Information'!D76="Low",('Sheet 3-Zone Count'!D21*'Sheet 4-Zone Budget Summary'!C47)+('Sheet 3-Zone Count'!E21*'Sheet 4-Zone Budget Summary'!C48),IF('Sheet 1-Project Information'!D76="Medium",('Sheet 3-Zone Count'!D21*'Sheet 4-Zone Budget Summary'!E47)+('Sheet 3-Zone Count'!E21*'Sheet 4-Zone Budget Summary'!E48),IF('Sheet 1-Project Information'!D76="High",('Sheet 3-Zone Count'!D21*'Sheet 4-Zone Budget Summary'!G47)+('Sheet 3-Zone Count'!E21*'Sheet 4-Zone Budget Summary'!G48),0)))</f>
        <v>0</v>
      </c>
      <c r="D23" s="113">
        <f>IF('Sheet 1-Project Information'!D76="Low",('Sheet 3-Zone Count'!D21*'Sheet 4-Zone Budget Summary'!D47)+('Sheet 3-Zone Count'!E21*'Sheet 4-Zone Budget Summary'!D48),IF('Sheet 1-Project Information'!D76="Medium",('Sheet 3-Zone Count'!D21*'Sheet 4-Zone Budget Summary'!F47)+('Sheet 3-Zone Count'!E21*'Sheet 4-Zone Budget Summary'!F48),IF('Sheet 1-Project Information'!D76="High",('Sheet 3-Zone Count'!D21*'Sheet 4-Zone Budget Summary'!H47)+('Sheet 3-Zone Count'!E21*'Sheet 4-Zone Budget Summary'!H48),0)))</f>
        <v>0</v>
      </c>
      <c r="E23" s="114">
        <f t="shared" si="0"/>
        <v>0</v>
      </c>
    </row>
    <row r="24" spans="1:5" ht="12.75">
      <c r="A24" s="228" t="s">
        <v>181</v>
      </c>
      <c r="B24" s="229"/>
      <c r="C24" s="113">
        <f>IF(OR('Sheet 1-Project Information'!D64="Locally",'Sheet 1-Project Information'!D64="Both"),IF('Sheet 1-Project Information'!D76="Low",('Sheet 3-Zone Count'!D22*'Sheet 4-Zone Budget Summary'!C51)+('Sheet 3-Zone Count'!E22*'Sheet 4-Zone Budget Summary'!C52),IF('Sheet 1-Project Information'!D76="Medium",('Sheet 3-Zone Count'!D22*'Sheet 4-Zone Budget Summary'!E51)+('Sheet 3-Zone Count'!E22*'Sheet 4-Zone Budget Summary'!E52),IF('Sheet 1-Project Information'!D76="High",('Sheet 3-Zone Count'!D22*'Sheet 4-Zone Budget Summary'!G51)+('Sheet 3-Zone Count'!E22*'Sheet 4-Zone Budget Summary'!G52)))),0)</f>
        <v>0</v>
      </c>
      <c r="D24" s="113">
        <f>IF(OR('Sheet 1-Project Information'!D64="Locally",'Sheet 1-Project Information'!D64="Both"),IF('Sheet 1-Project Information'!D76="Low",('Sheet 3-Zone Count'!D22*'Sheet 4-Zone Budget Summary'!D51)+('Sheet 3-Zone Count'!E22*'Sheet 4-Zone Budget Summary'!D52),IF('Sheet 1-Project Information'!D76="Medium",('Sheet 3-Zone Count'!D22*'Sheet 4-Zone Budget Summary'!F51)+('Sheet 3-Zone Count'!E22*'Sheet 4-Zone Budget Summary'!F52),IF('Sheet 1-Project Information'!D76="High",'Sheet 3-Zone Count'!D22*'Sheet 4-Zone Budget Summary'!H51+'Sheet 3-Zone Count'!E22*'Sheet 4-Zone Budget Summary'!H52))),0)</f>
        <v>0</v>
      </c>
      <c r="E24" s="114">
        <f t="shared" si="0"/>
        <v>0</v>
      </c>
    </row>
    <row r="25" spans="1:5" ht="12.75">
      <c r="A25" s="228" t="s">
        <v>413</v>
      </c>
      <c r="B25" s="229"/>
      <c r="C25" s="113">
        <f>IF(OR('Sheet 1-Project Information'!D64="Locally",'Sheet 1-Project Information'!D64="Both"),IF('Sheet 1-Project Information'!D76="Low",('Sheet 3-Zone Count'!D23*'Sheet 4-Zone Budget Summary'!C55)+('Sheet 3-Zone Count'!E23*'Sheet 4-Zone Budget Summary'!C56),IF('Sheet 1-Project Information'!D76="Medium",('Sheet 3-Zone Count'!D23*'Sheet 4-Zone Budget Summary'!E55)+('Sheet 3-Zone Count'!E23*'Sheet 4-Zone Budget Summary'!E56),IF('Sheet 1-Project Information'!D76="High",('Sheet 3-Zone Count'!D23*'Sheet 4-Zone Budget Summary'!G55)+('Sheet 3-Zone Count'!E23*'Sheet 4-Zone Budget Summary'!G56)))),0)</f>
        <v>0</v>
      </c>
      <c r="D25" s="113">
        <f>IF(OR('Sheet 1-Project Information'!D64="Locally",'Sheet 1-Project Information'!D64="Both"),IF('Sheet 1-Project Information'!D76="Low",('Sheet 3-Zone Count'!D23*'Sheet 4-Zone Budget Summary'!D55)+('Sheet 3-Zone Count'!E23*'Sheet 4-Zone Budget Summary'!D56),IF('Sheet 1-Project Information'!D76="Medium",('Sheet 3-Zone Count'!D23*'Sheet 4-Zone Budget Summary'!F55)+('Sheet 3-Zone Count'!E23*'Sheet 4-Zone Budget Summary'!F56),IF('Sheet 1-Project Information'!D76="High",('Sheet 3-Zone Count'!D23*'Sheet 4-Zone Budget Summary'!H55)+('Sheet 3-Zone Count'!E23*'Sheet 4-Zone Budget Summary'!H56)))),0)</f>
        <v>0</v>
      </c>
      <c r="E25" s="114">
        <f t="shared" si="0"/>
        <v>0</v>
      </c>
    </row>
    <row r="26" spans="1:5" ht="12.75">
      <c r="A26" s="228" t="s">
        <v>182</v>
      </c>
      <c r="B26" s="229"/>
      <c r="C26" s="113">
        <f>IF(OR('Sheet 1-Project Information'!D64="Remotely",'Sheet 1-Project Information'!D64="Both"),IF('Sheet 1-Project Information'!D76="Low",('Sheet 3-Zone Count'!D24*'Sheet 4-Zone Budget Summary'!C59)+('Sheet 3-Zone Count'!E24*'Sheet 4-Zone Budget Summary'!C60),IF('Sheet 1-Project Information'!D76="Medium",('Sheet 3-Zone Count'!D24*'Sheet 4-Zone Budget Summary'!E59)+('Sheet 3-Zone Count'!E24*'Sheet 4-Zone Budget Summary'!E60),IF('Sheet 1-Project Information'!D76="High",('Sheet 3-Zone Count'!D24*'Sheet 4-Zone Budget Summary'!G59)+('Sheet 3-Zone Count'!E24*'Sheet 4-Zone Budget Summary'!G60)))),0)</f>
        <v>0</v>
      </c>
      <c r="D26" s="113">
        <f>IF(OR('Sheet 1-Project Information'!D64="Remotely",'Sheet 1-Project Information'!D64="Both"),IF('Sheet 1-Project Information'!D76="Low",('Sheet 3-Zone Count'!D24*'Sheet 4-Zone Budget Summary'!D59)+('Sheet 3-Zone Count'!E24*'Sheet 4-Zone Budget Summary'!D60),IF('Sheet 1-Project Information'!D76="Medium",('Sheet 3-Zone Count'!D24*'Sheet 4-Zone Budget Summary'!F59)+('Sheet 3-Zone Count'!E24*'Sheet 4-Zone Budget Summary'!F60),IF('Sheet 1-Project Information'!D76="High",('Sheet 3-Zone Count'!D24*'Sheet 4-Zone Budget Summary'!H59)+('Sheet 3-Zone Count'!E24*'Sheet 4-Zone Budget Summary'!H60)))),0)</f>
        <v>0</v>
      </c>
      <c r="E26" s="114">
        <f t="shared" si="0"/>
        <v>0</v>
      </c>
    </row>
    <row r="27" spans="1:5" ht="12.75">
      <c r="A27" s="228" t="s">
        <v>414</v>
      </c>
      <c r="B27" s="229"/>
      <c r="C27" s="113">
        <f>IF(OR('Sheet 1-Project Information'!D64="Remotely",'Sheet 1-Project Information'!D64="Both"),IF('Sheet 1-Project Information'!D76="Low",('Sheet 3-Zone Count'!D25*'Sheet 4-Zone Budget Summary'!C63)+('Sheet 3-Zone Count'!E25*'Sheet 4-Zone Budget Summary'!C64),IF('Sheet 1-Project Information'!D76="Medium",('Sheet 3-Zone Count'!D25*'Sheet 4-Zone Budget Summary'!E63)+('Sheet 3-Zone Count'!E25*'Sheet 4-Zone Budget Summary'!E64),IF('Sheet 1-Project Information'!D76="High",('Sheet 3-Zone Count'!D25*'Sheet 4-Zone Budget Summary'!G63)+('Sheet 3-Zone Count'!E25*'Sheet 4-Zone Budget Summary'!G64)))),0)</f>
        <v>0</v>
      </c>
      <c r="D27" s="113">
        <f>IF(OR('Sheet 1-Project Information'!D64="Remotely",'Sheet 1-Project Information'!D64="Both"),IF('Sheet 1-Project Information'!D76="Low",('Sheet 3-Zone Count'!D25*'Sheet 4-Zone Budget Summary'!D63)+('Sheet 3-Zone Count'!E25*'Sheet 4-Zone Budget Summary'!D64),IF('Sheet 1-Project Information'!D76="Medium",('Sheet 3-Zone Count'!D25*'Sheet 4-Zone Budget Summary'!F63)+('Sheet 3-Zone Count'!E25*'Sheet 4-Zone Budget Summary'!F64),IF('Sheet 1-Project Information'!D76="High",('Sheet 3-Zone Count'!D25*'Sheet 4-Zone Budget Summary'!H63)+('Sheet 3-Zone Count'!E25*'Sheet 4-Zone Budget Summary'!H64)))),0)</f>
        <v>0</v>
      </c>
      <c r="E27" s="114">
        <f t="shared" si="0"/>
        <v>0</v>
      </c>
    </row>
    <row r="28" spans="1:5" ht="12.75">
      <c r="A28" s="115"/>
      <c r="B28" s="116"/>
      <c r="C28" s="113"/>
      <c r="D28" s="113"/>
      <c r="E28" s="114"/>
    </row>
    <row r="29" spans="1:5" ht="12.75">
      <c r="A29" s="107" t="s">
        <v>394</v>
      </c>
      <c r="B29" s="117"/>
      <c r="C29" s="118">
        <f>SUM(C10:C28)</f>
        <v>0</v>
      </c>
      <c r="D29" s="118">
        <f>SUM(D10:D28)</f>
        <v>0</v>
      </c>
      <c r="E29" s="119">
        <f>SUM(E10:E27)</f>
        <v>0</v>
      </c>
    </row>
    <row r="30" spans="1:5" ht="12.75">
      <c r="A30" s="115"/>
      <c r="B30" s="116"/>
      <c r="C30" s="120"/>
      <c r="D30" s="120"/>
      <c r="E30" s="121"/>
    </row>
    <row r="31" spans="1:5" ht="12.75">
      <c r="A31" s="107" t="s">
        <v>396</v>
      </c>
      <c r="B31" s="116"/>
      <c r="C31" s="120"/>
      <c r="D31" s="120"/>
      <c r="E31" s="121"/>
    </row>
    <row r="32" spans="1:8" ht="12.75">
      <c r="A32" s="111" t="s">
        <v>48</v>
      </c>
      <c r="B32" s="24">
        <v>1</v>
      </c>
      <c r="C32" s="124"/>
      <c r="D32" s="113">
        <f>(B32*D29)-D29</f>
        <v>0</v>
      </c>
      <c r="E32" s="125"/>
      <c r="F32" s="84">
        <v>0.01</v>
      </c>
      <c r="G32" s="84">
        <v>5</v>
      </c>
      <c r="H32" s="40"/>
    </row>
    <row r="33" spans="1:8" ht="12.75">
      <c r="A33" s="111" t="s">
        <v>49</v>
      </c>
      <c r="B33" s="25">
        <v>5</v>
      </c>
      <c r="C33" s="126" t="s">
        <v>415</v>
      </c>
      <c r="D33" s="113">
        <f>B33/100*SUM(D29:D32)</f>
        <v>0</v>
      </c>
      <c r="E33" s="125"/>
      <c r="F33" s="84">
        <v>0.01</v>
      </c>
      <c r="G33" s="84">
        <v>100</v>
      </c>
      <c r="H33" s="40"/>
    </row>
    <row r="34" spans="1:8" ht="12.75">
      <c r="A34" s="111" t="s">
        <v>50</v>
      </c>
      <c r="B34" s="25">
        <v>8</v>
      </c>
      <c r="C34" s="126" t="s">
        <v>415</v>
      </c>
      <c r="D34" s="113">
        <f>B34/100*SUM(D29:D33)</f>
        <v>0</v>
      </c>
      <c r="E34" s="125"/>
      <c r="F34" s="84">
        <v>0.01</v>
      </c>
      <c r="G34" s="84">
        <v>20</v>
      </c>
      <c r="H34" s="40"/>
    </row>
    <row r="35" spans="1:8" ht="12.75">
      <c r="A35" s="111" t="s">
        <v>51</v>
      </c>
      <c r="B35" s="26">
        <v>1</v>
      </c>
      <c r="C35" s="124"/>
      <c r="D35" s="113">
        <f>(B35*SUM(D29:D34))-SUM(D29:D34)</f>
        <v>0</v>
      </c>
      <c r="E35" s="125"/>
      <c r="F35" s="84">
        <v>1</v>
      </c>
      <c r="G35" s="84">
        <v>1.5</v>
      </c>
      <c r="H35" s="40"/>
    </row>
    <row r="36" spans="1:7" ht="12.75">
      <c r="A36" s="111"/>
      <c r="B36" s="112"/>
      <c r="C36" s="124"/>
      <c r="D36" s="113"/>
      <c r="E36" s="125"/>
      <c r="F36" s="11"/>
      <c r="G36" s="11"/>
    </row>
    <row r="37" spans="1:7" ht="12.75">
      <c r="A37" s="107" t="s">
        <v>286</v>
      </c>
      <c r="B37" s="112"/>
      <c r="C37" s="124"/>
      <c r="D37" s="113"/>
      <c r="E37" s="125"/>
      <c r="F37" s="11"/>
      <c r="G37" s="11"/>
    </row>
    <row r="38" spans="1:7" ht="12.75">
      <c r="A38" s="111" t="s">
        <v>287</v>
      </c>
      <c r="B38" s="79">
        <v>0</v>
      </c>
      <c r="C38" s="124"/>
      <c r="D38" s="113">
        <f>B38</f>
        <v>0</v>
      </c>
      <c r="E38" s="125"/>
      <c r="F38" s="11"/>
      <c r="G38" s="11"/>
    </row>
    <row r="39" spans="1:7" ht="12.75">
      <c r="A39" s="122"/>
      <c r="B39" s="127"/>
      <c r="C39" s="126"/>
      <c r="D39" s="126"/>
      <c r="E39" s="125"/>
      <c r="F39" s="11"/>
      <c r="G39" s="11"/>
    </row>
    <row r="40" spans="1:5" ht="12.75">
      <c r="A40" s="107" t="s">
        <v>397</v>
      </c>
      <c r="B40" s="127"/>
      <c r="C40" s="118">
        <f>SUM(C29:C35)</f>
        <v>0</v>
      </c>
      <c r="D40" s="118">
        <f>SUM(D29:D39)</f>
        <v>0</v>
      </c>
      <c r="E40" s="119">
        <f>SUM(C40:D40)</f>
        <v>0</v>
      </c>
    </row>
    <row r="41" spans="1:5" ht="12.75">
      <c r="A41" s="122"/>
      <c r="B41" s="127"/>
      <c r="C41" s="127"/>
      <c r="D41" s="127"/>
      <c r="E41" s="128"/>
    </row>
    <row r="42" spans="1:5" ht="12.75">
      <c r="A42" s="123" t="s">
        <v>398</v>
      </c>
      <c r="B42" s="129">
        <f>D40</f>
        <v>0</v>
      </c>
      <c r="C42" s="127"/>
      <c r="D42" s="127"/>
      <c r="E42" s="128"/>
    </row>
    <row r="43" spans="1:5" ht="12.75">
      <c r="A43" s="123" t="s">
        <v>399</v>
      </c>
      <c r="B43" s="129">
        <f>C40</f>
        <v>0</v>
      </c>
      <c r="C43" s="127"/>
      <c r="D43" s="127"/>
      <c r="E43" s="128"/>
    </row>
    <row r="44" spans="1:5" ht="12.75">
      <c r="A44" s="225"/>
      <c r="B44" s="226"/>
      <c r="C44" s="226"/>
      <c r="D44" s="226"/>
      <c r="E44" s="227"/>
    </row>
    <row r="45" spans="1:5" ht="13.5" thickBot="1">
      <c r="A45" s="130"/>
      <c r="B45" s="131"/>
      <c r="C45" s="132"/>
      <c r="D45" s="131"/>
      <c r="E45" s="133"/>
    </row>
  </sheetData>
  <sheetProtection password="E184" sheet="1" objects="1" scenarios="1"/>
  <mergeCells count="25">
    <mergeCell ref="A8:E8"/>
    <mergeCell ref="A4:C5"/>
    <mergeCell ref="D4:E5"/>
    <mergeCell ref="A26:B26"/>
    <mergeCell ref="A21:B21"/>
    <mergeCell ref="A14:B14"/>
    <mergeCell ref="A15:B15"/>
    <mergeCell ref="A16:B16"/>
    <mergeCell ref="A17:B17"/>
    <mergeCell ref="A10:B10"/>
    <mergeCell ref="D3:E3"/>
    <mergeCell ref="A27:B27"/>
    <mergeCell ref="B1:D2"/>
    <mergeCell ref="A3:C3"/>
    <mergeCell ref="A22:B22"/>
    <mergeCell ref="A23:B23"/>
    <mergeCell ref="A24:B24"/>
    <mergeCell ref="A25:B25"/>
    <mergeCell ref="A18:B18"/>
    <mergeCell ref="A19:B19"/>
    <mergeCell ref="A44:E44"/>
    <mergeCell ref="A11:B11"/>
    <mergeCell ref="A12:B12"/>
    <mergeCell ref="A13:B13"/>
    <mergeCell ref="A20:B20"/>
  </mergeCells>
  <dataValidations count="7">
    <dataValidation type="decimal" allowBlank="1" showInputMessage="1" showErrorMessage="1" prompt="Please enter the appropriate contingency percentage. Do not enter the % symbol." error="Contingency percentage must be between 0% and 100%." sqref="B33">
      <formula1>F33</formula1>
      <formula2>G33</formula2>
    </dataValidation>
    <dataValidation type="decimal" allowBlank="1" showInputMessage="1" showErrorMessage="1" prompt="Please enter the appropriate Area Cost Factor (ACF) according to the most recently published Unified Facilities Criteria (UFC) 3-701, DoD Facilities Pricing Guide. ACF's can be found in Part 2, Table B. &#10;" error="ACF must be between .01 and 5" sqref="B32">
      <formula1>F32</formula1>
      <formula2>G32</formula2>
    </dataValidation>
    <dataValidation type="decimal" allowBlank="1" showInputMessage="1" showErrorMessage="1" prompt="Please enter the appropriate Supervision, Inspection, and Overhead (SIOH) percentage. Typical percentage is 8%. Do not enter the % symbol." error="SIOH percentage must be between 0% and 20%." sqref="B34">
      <formula1>F34</formula1>
      <formula2>G34</formula2>
    </dataValidation>
    <dataValidation type="decimal" allowBlank="1" showInputMessage="1" showErrorMessage="1" prompt="Please enter the appropriate Escalation factor according to the most recently published Unified Facilities Criteria (UFC) 3-701, DoD Facilities Pricing Guide. Escalation factors can be found in Part 2, Table D. 2007 is the base year for this Estimator.&#10;" error="Escalation factor must be between 1 and 1.5.&#10;" sqref="B35:B37">
      <formula1>F35</formula1>
      <formula2>G35</formula2>
    </dataValidation>
    <dataValidation allowBlank="1" showInputMessage="1" showErrorMessage="1" prompt="OP: Refers to Other Procurement" sqref="A42"/>
    <dataValidation allowBlank="1" showInputMessage="1" showErrorMessage="1" prompt="MILCON: Refers to Military Construction" sqref="A43"/>
    <dataValidation type="decimal" allowBlank="1" showInputMessage="1" showErrorMessage="1" prompt="The mobilization/per diem should only apply to OCONUS projects that require U.S. personnel with Clearances. Local contractors can perform installation and the mobilization/per diem is only required for configuration, programming &amp; testing of the system.&#10;" error="Escalation factor must be between 1 and 1.5.&#10;" sqref="B38">
      <formula1>F38</formula1>
      <formula2>G38</formula2>
    </dataValidation>
  </dataValidations>
  <printOptions horizontalCentered="1"/>
  <pageMargins left="0.75" right="0.75" top="0.75" bottom="0.75" header="0.5" footer="0.5"/>
  <pageSetup fitToHeight="1" fitToWidth="1" horizontalDpi="600" verticalDpi="600" orientation="portrait" scale="92" r:id="rId2"/>
  <headerFooter alignWithMargins="0">
    <oddFooter xml:space="preserve">&amp;RPage &amp;P of &amp;N </oddFooter>
  </headerFooter>
  <legacy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L76"/>
  <sheetViews>
    <sheetView workbookViewId="0" topLeftCell="A1">
      <selection activeCell="A1" sqref="A1"/>
    </sheetView>
  </sheetViews>
  <sheetFormatPr defaultColWidth="9.140625" defaultRowHeight="12.75"/>
  <cols>
    <col min="1" max="1" width="39.421875" style="0" bestFit="1" customWidth="1"/>
    <col min="2" max="2" width="2.7109375" style="0" customWidth="1"/>
    <col min="3" max="3" width="10.28125" style="0" customWidth="1"/>
    <col min="4" max="4" width="10.140625" style="0" customWidth="1"/>
    <col min="5" max="5" width="10.28125" style="0" customWidth="1"/>
    <col min="6" max="6" width="4.00390625" style="0" bestFit="1" customWidth="1"/>
    <col min="7" max="7" width="2.7109375" style="0" customWidth="1"/>
    <col min="8" max="8" width="8.28125" style="0" bestFit="1" customWidth="1"/>
    <col min="9" max="9" width="11.28125" style="0" bestFit="1" customWidth="1"/>
    <col min="10" max="10" width="8.28125" style="0" bestFit="1" customWidth="1"/>
    <col min="11" max="11" width="2.7109375" style="0" customWidth="1"/>
    <col min="12" max="12" width="4.57421875" style="0" bestFit="1" customWidth="1"/>
  </cols>
  <sheetData>
    <row r="1" spans="1:12" ht="12.75">
      <c r="A1" s="108"/>
      <c r="B1" s="134"/>
      <c r="C1" s="257"/>
      <c r="D1" s="255"/>
      <c r="E1" s="255"/>
      <c r="F1" s="255"/>
      <c r="G1" s="255"/>
      <c r="H1" s="255"/>
      <c r="I1" s="255"/>
      <c r="J1" s="255"/>
      <c r="K1" s="255"/>
      <c r="L1" s="136" t="s">
        <v>494</v>
      </c>
    </row>
    <row r="2" spans="1:12" ht="12.75">
      <c r="A2" s="108" t="s">
        <v>334</v>
      </c>
      <c r="B2" s="134"/>
      <c r="C2" s="254">
        <f>ROUNDUP('Sheet 1-Project Information'!D11-(('Sheet 1-Project Information'!D50*'Sheet 1-Project Information'!D53)+('Sheet 1-Project Information'!D56*'Sheet 1-Project Information'!D59)),0)</f>
        <v>10000</v>
      </c>
      <c r="D2" s="255"/>
      <c r="E2" s="255"/>
      <c r="F2" s="255"/>
      <c r="G2" s="255"/>
      <c r="H2" s="255"/>
      <c r="I2" s="255"/>
      <c r="J2" s="255"/>
      <c r="K2" s="138"/>
      <c r="L2" s="139"/>
    </row>
    <row r="3" spans="1:12" ht="12.75">
      <c r="A3" s="108" t="s">
        <v>343</v>
      </c>
      <c r="B3" s="134"/>
      <c r="C3" s="254">
        <f>IF('Sheet 1-Project Information'!D14&gt;0,ROUNDUP(1.4*(4*(('Sheet 1-Project Information'!D11/'Sheet 1-Project Information'!D14)^0.5)),0),0)</f>
        <v>560</v>
      </c>
      <c r="D3" s="255"/>
      <c r="E3" s="255"/>
      <c r="F3" s="255"/>
      <c r="G3" s="255"/>
      <c r="H3" s="255"/>
      <c r="I3" s="255"/>
      <c r="J3" s="255"/>
      <c r="K3" s="137"/>
      <c r="L3" s="137">
        <v>19</v>
      </c>
    </row>
    <row r="4" spans="1:12" ht="12.75">
      <c r="A4" s="108" t="s">
        <v>337</v>
      </c>
      <c r="B4" s="134"/>
      <c r="C4" s="254">
        <f>ROUNDUP(C3/50,0)</f>
        <v>12</v>
      </c>
      <c r="D4" s="255"/>
      <c r="E4" s="255"/>
      <c r="F4" s="255"/>
      <c r="G4" s="255"/>
      <c r="H4" s="255"/>
      <c r="I4" s="255"/>
      <c r="J4" s="255"/>
      <c r="K4" s="137"/>
      <c r="L4" s="139">
        <v>20</v>
      </c>
    </row>
    <row r="5" spans="1:12" ht="12.75">
      <c r="A5" s="108"/>
      <c r="B5" s="134"/>
      <c r="C5" s="257"/>
      <c r="D5" s="257"/>
      <c r="E5" s="257"/>
      <c r="F5" s="257"/>
      <c r="G5" s="257"/>
      <c r="H5" s="257"/>
      <c r="I5" s="257"/>
      <c r="J5" s="257"/>
      <c r="K5" s="258"/>
      <c r="L5" s="258"/>
    </row>
    <row r="6" spans="1:12" ht="12.75">
      <c r="A6" s="108"/>
      <c r="B6" s="134"/>
      <c r="C6" s="135"/>
      <c r="D6" s="135"/>
      <c r="E6" s="135"/>
      <c r="F6" s="135"/>
      <c r="G6" s="135"/>
      <c r="H6" s="259" t="s">
        <v>339</v>
      </c>
      <c r="I6" s="259"/>
      <c r="J6" s="259"/>
      <c r="K6" s="140"/>
      <c r="L6" s="140"/>
    </row>
    <row r="7" spans="1:12" ht="12.75" customHeight="1">
      <c r="A7" s="134" t="s">
        <v>500</v>
      </c>
      <c r="B7" s="134"/>
      <c r="C7" s="141" t="s">
        <v>340</v>
      </c>
      <c r="D7" s="141" t="s">
        <v>341</v>
      </c>
      <c r="E7" s="141" t="s">
        <v>342</v>
      </c>
      <c r="F7" s="142" t="s">
        <v>479</v>
      </c>
      <c r="G7" s="142"/>
      <c r="H7" s="27" t="s">
        <v>1</v>
      </c>
      <c r="I7" s="28" t="s">
        <v>484</v>
      </c>
      <c r="J7" s="29" t="s">
        <v>485</v>
      </c>
      <c r="K7" s="142"/>
      <c r="L7" s="136" t="s">
        <v>494</v>
      </c>
    </row>
    <row r="8" spans="1:12" ht="12.75">
      <c r="A8" s="143" t="s">
        <v>501</v>
      </c>
      <c r="B8" s="91"/>
      <c r="C8" s="144">
        <f>'Sheet 1-Project Information'!D56</f>
        <v>0</v>
      </c>
      <c r="D8" s="144">
        <f>C8</f>
        <v>0</v>
      </c>
      <c r="E8" s="144">
        <f aca="true" t="shared" si="0" ref="E8:E25">C8-D8</f>
        <v>0</v>
      </c>
      <c r="F8" s="145" t="s">
        <v>480</v>
      </c>
      <c r="G8" s="145"/>
      <c r="H8" s="30">
        <v>1</v>
      </c>
      <c r="I8" s="31">
        <v>1</v>
      </c>
      <c r="J8" s="32">
        <v>1</v>
      </c>
      <c r="K8" s="145"/>
      <c r="L8" s="145">
        <v>1</v>
      </c>
    </row>
    <row r="9" spans="1:12" ht="12.75">
      <c r="A9" s="143" t="s">
        <v>502</v>
      </c>
      <c r="B9" s="91"/>
      <c r="C9" s="144">
        <f>'Sheet 1-Project Information'!D50</f>
        <v>0</v>
      </c>
      <c r="D9" s="144">
        <f>C9</f>
        <v>0</v>
      </c>
      <c r="E9" s="144">
        <f t="shared" si="0"/>
        <v>0</v>
      </c>
      <c r="F9" s="145" t="s">
        <v>480</v>
      </c>
      <c r="G9" s="145"/>
      <c r="H9" s="30">
        <v>1</v>
      </c>
      <c r="I9" s="31">
        <v>1</v>
      </c>
      <c r="J9" s="32">
        <v>1</v>
      </c>
      <c r="K9" s="145"/>
      <c r="L9" s="145">
        <v>2</v>
      </c>
    </row>
    <row r="10" spans="1:12" ht="12.75">
      <c r="A10" s="143" t="s">
        <v>503</v>
      </c>
      <c r="B10" s="91"/>
      <c r="C10" s="145">
        <f>IF('Sheet 1-Project Information'!D20="Yes",ROUNDUP(IF('Sheet 1-Project Information'!D76="Low",C2/H10,IF('Sheet 1-Project Information'!D76="Medium",C2/I10,IF('Sheet 1-Project Information'!D76="High",C2/J10))),0),0)</f>
        <v>0</v>
      </c>
      <c r="D10" s="145">
        <f aca="true" t="shared" si="1" ref="D10:D17">ROUNDUP(C10/16,0)</f>
        <v>0</v>
      </c>
      <c r="E10" s="145">
        <f t="shared" si="0"/>
        <v>0</v>
      </c>
      <c r="F10" s="145" t="s">
        <v>2</v>
      </c>
      <c r="G10" s="145"/>
      <c r="H10" s="30">
        <v>15400</v>
      </c>
      <c r="I10" s="31">
        <v>7700</v>
      </c>
      <c r="J10" s="32">
        <v>3850</v>
      </c>
      <c r="K10" s="145"/>
      <c r="L10" s="145">
        <v>3</v>
      </c>
    </row>
    <row r="11" spans="1:12" ht="12.75">
      <c r="A11" s="143" t="s">
        <v>504</v>
      </c>
      <c r="B11" s="91"/>
      <c r="C11" s="145">
        <f>IF('Sheet 1-Project Information'!D23="Yes",ROUNDUP(IF('Sheet 1-Project Information'!D76="Low",C2/H10,IF('Sheet 1-Project Information'!D76="Medium",C2/I10,IF('Sheet 1-Project Information'!D76="High",C2/J10))),0),0)</f>
        <v>0</v>
      </c>
      <c r="D11" s="145">
        <f t="shared" si="1"/>
        <v>0</v>
      </c>
      <c r="E11" s="145">
        <f t="shared" si="0"/>
        <v>0</v>
      </c>
      <c r="F11" s="145" t="s">
        <v>2</v>
      </c>
      <c r="G11" s="145"/>
      <c r="H11" s="30">
        <v>15400</v>
      </c>
      <c r="I11" s="31">
        <v>7700</v>
      </c>
      <c r="J11" s="32">
        <v>3850</v>
      </c>
      <c r="K11" s="145"/>
      <c r="L11" s="145">
        <v>4</v>
      </c>
    </row>
    <row r="12" spans="1:12" ht="12.75">
      <c r="A12" s="143" t="s">
        <v>466</v>
      </c>
      <c r="B12" s="91"/>
      <c r="C12" s="145">
        <f>IF('Sheet 1-Project Information'!D17="Yes",ROUNDUP(IF('Sheet 1-Project Information'!D76="Low",C4*H12,IF('Sheet 1-Project Information'!D76="Medium",C4*I12,IF('Sheet 1-Project Information'!D76="High",C4*J12))),0),0)</f>
        <v>0</v>
      </c>
      <c r="D12" s="145">
        <f t="shared" si="1"/>
        <v>0</v>
      </c>
      <c r="E12" s="145">
        <f t="shared" si="0"/>
        <v>0</v>
      </c>
      <c r="F12" s="145" t="s">
        <v>480</v>
      </c>
      <c r="G12" s="145"/>
      <c r="H12" s="33">
        <v>0.25</v>
      </c>
      <c r="I12" s="34">
        <v>0.25</v>
      </c>
      <c r="J12" s="35">
        <v>0.1</v>
      </c>
      <c r="K12" s="145"/>
      <c r="L12" s="145">
        <v>5</v>
      </c>
    </row>
    <row r="13" spans="1:12" ht="12.75">
      <c r="A13" s="143" t="s">
        <v>201</v>
      </c>
      <c r="B13" s="91"/>
      <c r="C13" s="145">
        <f>IF('Sheet 1-Project Information'!D28="Yes",ROUNDUP(IF('Sheet 1-Project Information'!D76="Low",C3/H13,IF('Sheet 1-Project Information'!D76="Medium",C3/I13,IF('Sheet 1-Project Information'!D76="High",C3/J13))),0),0)</f>
        <v>0</v>
      </c>
      <c r="D13" s="145">
        <f t="shared" si="1"/>
        <v>0</v>
      </c>
      <c r="E13" s="145">
        <f t="shared" si="0"/>
        <v>0</v>
      </c>
      <c r="F13" s="145" t="s">
        <v>481</v>
      </c>
      <c r="G13" s="145"/>
      <c r="H13" s="30">
        <v>400</v>
      </c>
      <c r="I13" s="31">
        <v>200</v>
      </c>
      <c r="J13" s="32">
        <v>100</v>
      </c>
      <c r="K13" s="145"/>
      <c r="L13" s="145">
        <v>6</v>
      </c>
    </row>
    <row r="14" spans="1:12" ht="12.75">
      <c r="A14" s="143" t="s">
        <v>202</v>
      </c>
      <c r="B14" s="91"/>
      <c r="C14" s="145">
        <f>IF('Sheet 1-Project Information'!D31="Yes",ROUNDUP(IF('Sheet 1-Project Information'!D76="Low",C3/H14,IF('Sheet 1-Project Information'!D76="Medium",C3/I14,IF('Sheet 1-Project Information'!D76="High",C12+(C3/J14)))),0),0)</f>
        <v>0</v>
      </c>
      <c r="D14" s="145">
        <f t="shared" si="1"/>
        <v>0</v>
      </c>
      <c r="E14" s="145">
        <f t="shared" si="0"/>
        <v>0</v>
      </c>
      <c r="F14" s="145" t="s">
        <v>481</v>
      </c>
      <c r="G14" s="145"/>
      <c r="H14" s="30">
        <v>600</v>
      </c>
      <c r="I14" s="31">
        <v>300</v>
      </c>
      <c r="J14" s="32">
        <v>300</v>
      </c>
      <c r="K14" s="145"/>
      <c r="L14" s="145">
        <v>7</v>
      </c>
    </row>
    <row r="15" spans="1:12" ht="12.75">
      <c r="A15" s="143" t="s">
        <v>505</v>
      </c>
      <c r="B15" s="91"/>
      <c r="C15" s="145">
        <f>IF('Sheet 1-Project Information'!D36="Yes",4,0)</f>
        <v>0</v>
      </c>
      <c r="D15" s="145">
        <f t="shared" si="1"/>
        <v>0</v>
      </c>
      <c r="E15" s="145">
        <f t="shared" si="0"/>
        <v>0</v>
      </c>
      <c r="F15" s="145" t="s">
        <v>481</v>
      </c>
      <c r="G15" s="145"/>
      <c r="H15" s="30">
        <v>1</v>
      </c>
      <c r="I15" s="31">
        <v>1</v>
      </c>
      <c r="J15" s="32">
        <v>1</v>
      </c>
      <c r="K15" s="145"/>
      <c r="L15" s="145">
        <v>8</v>
      </c>
    </row>
    <row r="16" spans="1:12" ht="12.75">
      <c r="A16" s="143" t="s">
        <v>455</v>
      </c>
      <c r="B16" s="91"/>
      <c r="C16" s="145">
        <f>IF('Sheet 1-Project Information'!D39="Yes",ROUNDUP(IF('Sheet 1-Project Information'!D76="Low",'Sheet 1-Project Information'!D45/H16,IF('Sheet 1-Project Information'!D76="Medium",'Sheet 1-Project Information'!D45/I16,IF('Sheet 1-Project Information'!D76="High",'Sheet 1-Project Information'!D45/J16))),0),0)</f>
        <v>0</v>
      </c>
      <c r="D16" s="145">
        <f t="shared" si="1"/>
        <v>0</v>
      </c>
      <c r="E16" s="145">
        <f t="shared" si="0"/>
        <v>0</v>
      </c>
      <c r="F16" s="145" t="s">
        <v>480</v>
      </c>
      <c r="G16" s="145"/>
      <c r="H16" s="30">
        <v>300</v>
      </c>
      <c r="I16" s="31">
        <v>300</v>
      </c>
      <c r="J16" s="32">
        <v>300</v>
      </c>
      <c r="K16" s="145"/>
      <c r="L16" s="145">
        <v>9</v>
      </c>
    </row>
    <row r="17" spans="1:12" ht="12.75">
      <c r="A17" s="143" t="s">
        <v>507</v>
      </c>
      <c r="B17" s="91"/>
      <c r="C17" s="145">
        <f>IF('Sheet 1-Project Information'!D42="Yes",ROUNDUP(IF('Sheet 1-Project Information'!D76="Low",'Sheet 1-Project Information'!D45/H17,IF('Sheet 1-Project Information'!D76="Medium",'Sheet 1-Project Information'!D45/I17,IF('Sheet 1-Project Information'!D76="High",'Sheet 1-Project Information'!D45/J17))),0),0)</f>
        <v>0</v>
      </c>
      <c r="D17" s="145">
        <f t="shared" si="1"/>
        <v>0</v>
      </c>
      <c r="E17" s="145">
        <f t="shared" si="0"/>
        <v>0</v>
      </c>
      <c r="F17" s="145" t="s">
        <v>481</v>
      </c>
      <c r="G17" s="145"/>
      <c r="H17" s="30">
        <v>600</v>
      </c>
      <c r="I17" s="31">
        <v>600</v>
      </c>
      <c r="J17" s="32">
        <v>300</v>
      </c>
      <c r="K17" s="145"/>
      <c r="L17" s="145">
        <v>10</v>
      </c>
    </row>
    <row r="18" spans="1:12" ht="12.75">
      <c r="A18" s="143" t="s">
        <v>508</v>
      </c>
      <c r="B18" s="91"/>
      <c r="C18" s="144">
        <f>IF('Sheet 1-Project Information'!D68="Yes",C8+C9+C12+C15,0)</f>
        <v>0</v>
      </c>
      <c r="D18" s="144">
        <f>C18</f>
        <v>0</v>
      </c>
      <c r="E18" s="145">
        <f t="shared" si="0"/>
        <v>0</v>
      </c>
      <c r="F18" s="145" t="s">
        <v>480</v>
      </c>
      <c r="G18" s="145"/>
      <c r="H18" s="30">
        <v>1</v>
      </c>
      <c r="I18" s="31">
        <v>1</v>
      </c>
      <c r="J18" s="32">
        <v>1</v>
      </c>
      <c r="K18" s="145"/>
      <c r="L18" s="145">
        <v>11</v>
      </c>
    </row>
    <row r="19" spans="1:12" ht="12.75">
      <c r="A19" s="143" t="s">
        <v>509</v>
      </c>
      <c r="B19" s="134"/>
      <c r="C19" s="145">
        <f>IF('Sheet 1-Project Information'!D70="Yes",ROUNDUP(IF('Sheet 1-Project Information'!D76="Low",'Sheet 1-Project Information'!D45/H19,IF('Sheet 1-Project Information'!D76="Medium",'Sheet 1-Project Information'!D45/'Sheet 3-Zone Count'!I19,IF('Sheet 1-Project Information'!D76="High",'Sheet 1-Project Information'!D45/J19))),0),0)</f>
        <v>0</v>
      </c>
      <c r="D19" s="145">
        <f>C19</f>
        <v>0</v>
      </c>
      <c r="E19" s="145">
        <f t="shared" si="0"/>
        <v>0</v>
      </c>
      <c r="F19" s="145" t="s">
        <v>481</v>
      </c>
      <c r="G19" s="145"/>
      <c r="H19" s="30">
        <v>3280</v>
      </c>
      <c r="I19" s="31">
        <v>3280</v>
      </c>
      <c r="J19" s="32">
        <v>1640</v>
      </c>
      <c r="K19" s="145"/>
      <c r="L19" s="145">
        <v>12</v>
      </c>
    </row>
    <row r="20" spans="1:12" ht="12.75">
      <c r="A20" s="143" t="s">
        <v>0</v>
      </c>
      <c r="B20" s="91"/>
      <c r="C20" s="145">
        <f>IF('Sheet 1-Project Information'!D73="Yes",C14+C17-C19,0)</f>
        <v>0</v>
      </c>
      <c r="D20" s="145">
        <f>C20</f>
        <v>0</v>
      </c>
      <c r="E20" s="145">
        <f t="shared" si="0"/>
        <v>0</v>
      </c>
      <c r="F20" s="145" t="s">
        <v>480</v>
      </c>
      <c r="G20" s="145"/>
      <c r="H20" s="30">
        <v>1</v>
      </c>
      <c r="I20" s="31">
        <v>1</v>
      </c>
      <c r="J20" s="32">
        <v>1</v>
      </c>
      <c r="K20" s="145"/>
      <c r="L20" s="145">
        <v>13</v>
      </c>
    </row>
    <row r="21" spans="1:12" ht="12.75">
      <c r="A21" s="143" t="s">
        <v>421</v>
      </c>
      <c r="B21" s="91"/>
      <c r="C21" s="144">
        <f>IF('Sheet 1-Project Information'!D28="Yes",C4-C12,0)</f>
        <v>0</v>
      </c>
      <c r="D21" s="145">
        <f>ROUNDUP(C21/16,)</f>
        <v>0</v>
      </c>
      <c r="E21" s="145">
        <f t="shared" si="0"/>
        <v>0</v>
      </c>
      <c r="F21" s="145" t="s">
        <v>480</v>
      </c>
      <c r="G21" s="145"/>
      <c r="H21" s="30">
        <v>1</v>
      </c>
      <c r="I21" s="31">
        <v>1</v>
      </c>
      <c r="J21" s="32">
        <v>1</v>
      </c>
      <c r="K21" s="145"/>
      <c r="L21" s="145">
        <v>14</v>
      </c>
    </row>
    <row r="22" spans="1:12" ht="12.75">
      <c r="A22" s="143" t="s">
        <v>169</v>
      </c>
      <c r="B22" s="91"/>
      <c r="C22" s="144">
        <f>IF(OR('Sheet 1-Project Information'!D64="Locally",'Sheet 1-Project Information'!D64="Both"),ROUNDUP((C12+C15)/H22,0),0)</f>
        <v>0</v>
      </c>
      <c r="D22" s="144">
        <f>IF(C22&gt;0,1,0)</f>
        <v>0</v>
      </c>
      <c r="E22" s="145">
        <f t="shared" si="0"/>
        <v>0</v>
      </c>
      <c r="F22" s="145" t="s">
        <v>480</v>
      </c>
      <c r="G22" s="145"/>
      <c r="H22" s="30">
        <v>32</v>
      </c>
      <c r="I22" s="31">
        <v>32</v>
      </c>
      <c r="J22" s="32">
        <v>32</v>
      </c>
      <c r="K22" s="145"/>
      <c r="L22" s="145">
        <v>15</v>
      </c>
    </row>
    <row r="23" spans="1:12" ht="12.75">
      <c r="A23" s="143" t="s">
        <v>426</v>
      </c>
      <c r="B23" s="91"/>
      <c r="C23" s="145">
        <f>IF(OR('Sheet 1-Project Information'!D64="Locally",'Sheet 1-Project Information'!D64="Both"),ROUNDUP((C11+C14+C17)/H23,0),0)</f>
        <v>0</v>
      </c>
      <c r="D23" s="145">
        <f>IF(C23&gt;0,1,0)</f>
        <v>0</v>
      </c>
      <c r="E23" s="145">
        <f t="shared" si="0"/>
        <v>0</v>
      </c>
      <c r="F23" s="145" t="s">
        <v>480</v>
      </c>
      <c r="G23" s="145"/>
      <c r="H23" s="30">
        <v>16</v>
      </c>
      <c r="I23" s="31">
        <v>16</v>
      </c>
      <c r="J23" s="32">
        <v>16</v>
      </c>
      <c r="K23" s="145"/>
      <c r="L23" s="145">
        <v>16</v>
      </c>
    </row>
    <row r="24" spans="1:12" ht="12.75">
      <c r="A24" s="143" t="s">
        <v>170</v>
      </c>
      <c r="B24" s="91"/>
      <c r="C24" s="145">
        <f>IF(OR('Sheet 1-Project Information'!D64="Remotely",'Sheet 1-Project Information'!D64="Both"),ROUNDUP((C12+C15)/H24,0),0)</f>
        <v>0</v>
      </c>
      <c r="D24" s="145">
        <f>IF(C24&gt;0,1,0)</f>
        <v>0</v>
      </c>
      <c r="E24" s="145">
        <f t="shared" si="0"/>
        <v>0</v>
      </c>
      <c r="F24" s="145" t="s">
        <v>480</v>
      </c>
      <c r="G24" s="145"/>
      <c r="H24" s="30">
        <v>32</v>
      </c>
      <c r="I24" s="31">
        <v>32</v>
      </c>
      <c r="J24" s="32">
        <v>32</v>
      </c>
      <c r="K24" s="145"/>
      <c r="L24" s="145">
        <v>17</v>
      </c>
    </row>
    <row r="25" spans="1:12" ht="12.75">
      <c r="A25" s="143" t="s">
        <v>434</v>
      </c>
      <c r="B25" s="91"/>
      <c r="C25" s="145">
        <f>IF(OR('Sheet 1-Project Information'!D64="Remotely",'Sheet 1-Project Information'!D64="Both"),ROUNDUP((C11+C14+C17)/H23,0),0)</f>
        <v>0</v>
      </c>
      <c r="D25" s="145">
        <f>IF(C25&gt;0,1,0)</f>
        <v>0</v>
      </c>
      <c r="E25" s="145">
        <f t="shared" si="0"/>
        <v>0</v>
      </c>
      <c r="F25" s="145" t="s">
        <v>480</v>
      </c>
      <c r="G25" s="145"/>
      <c r="H25" s="30">
        <v>16</v>
      </c>
      <c r="I25" s="31">
        <v>16</v>
      </c>
      <c r="J25" s="32">
        <v>16</v>
      </c>
      <c r="K25" s="145"/>
      <c r="L25" s="145">
        <v>18</v>
      </c>
    </row>
    <row r="26" spans="1:12" ht="12.75">
      <c r="A26" s="91"/>
      <c r="B26" s="91"/>
      <c r="C26" s="146"/>
      <c r="D26" s="91"/>
      <c r="E26" s="91"/>
      <c r="F26" s="91"/>
      <c r="G26" s="91"/>
      <c r="H26" s="91"/>
      <c r="I26" s="91"/>
      <c r="J26" s="91"/>
      <c r="K26" s="91"/>
      <c r="L26" s="147"/>
    </row>
    <row r="27" spans="1:12" ht="12.75">
      <c r="A27" s="91"/>
      <c r="B27" s="91"/>
      <c r="C27" s="91"/>
      <c r="D27" s="91"/>
      <c r="E27" s="91"/>
      <c r="F27" s="91"/>
      <c r="G27" s="91"/>
      <c r="H27" s="91"/>
      <c r="I27" s="91"/>
      <c r="J27" s="91"/>
      <c r="K27" s="91"/>
      <c r="L27" s="147"/>
    </row>
    <row r="28" spans="1:12" ht="12.75">
      <c r="A28" s="143" t="s">
        <v>320</v>
      </c>
      <c r="B28" s="143"/>
      <c r="C28" s="143"/>
      <c r="D28" s="143"/>
      <c r="E28" s="143"/>
      <c r="F28" s="143"/>
      <c r="G28" s="143"/>
      <c r="H28" s="143"/>
      <c r="I28" s="143"/>
      <c r="J28" s="143"/>
      <c r="K28" s="143"/>
      <c r="L28" s="148"/>
    </row>
    <row r="29" spans="1:12" ht="12.75">
      <c r="A29" s="260" t="s">
        <v>344</v>
      </c>
      <c r="B29" s="260"/>
      <c r="C29" s="260"/>
      <c r="D29" s="260"/>
      <c r="E29" s="260"/>
      <c r="F29" s="260"/>
      <c r="G29" s="260"/>
      <c r="H29" s="260"/>
      <c r="I29" s="260"/>
      <c r="J29" s="260"/>
      <c r="K29" s="260"/>
      <c r="L29" s="260"/>
    </row>
    <row r="30" spans="1:12" ht="12.75">
      <c r="A30" s="260" t="s">
        <v>456</v>
      </c>
      <c r="B30" s="260"/>
      <c r="C30" s="260"/>
      <c r="D30" s="260"/>
      <c r="E30" s="260"/>
      <c r="F30" s="260"/>
      <c r="G30" s="260"/>
      <c r="H30" s="260"/>
      <c r="I30" s="260"/>
      <c r="J30" s="260"/>
      <c r="K30" s="260"/>
      <c r="L30" s="260"/>
    </row>
    <row r="31" spans="1:12" ht="12.75">
      <c r="A31" s="226" t="s">
        <v>457</v>
      </c>
      <c r="B31" s="226"/>
      <c r="C31" s="226"/>
      <c r="D31" s="226"/>
      <c r="E31" s="226"/>
      <c r="F31" s="226"/>
      <c r="G31" s="226"/>
      <c r="H31" s="226"/>
      <c r="I31" s="226"/>
      <c r="J31" s="226"/>
      <c r="K31" s="226"/>
      <c r="L31" s="226"/>
    </row>
    <row r="32" spans="1:12" ht="12.75">
      <c r="A32" s="226"/>
      <c r="B32" s="226"/>
      <c r="C32" s="226"/>
      <c r="D32" s="226"/>
      <c r="E32" s="226"/>
      <c r="F32" s="226"/>
      <c r="G32" s="226"/>
      <c r="H32" s="226"/>
      <c r="I32" s="226"/>
      <c r="J32" s="226"/>
      <c r="K32" s="226"/>
      <c r="L32" s="226"/>
    </row>
    <row r="33" spans="1:12" ht="12.75">
      <c r="A33" s="226"/>
      <c r="B33" s="226"/>
      <c r="C33" s="226"/>
      <c r="D33" s="226"/>
      <c r="E33" s="226"/>
      <c r="F33" s="226"/>
      <c r="G33" s="226"/>
      <c r="H33" s="226"/>
      <c r="I33" s="226"/>
      <c r="J33" s="226"/>
      <c r="K33" s="226"/>
      <c r="L33" s="226"/>
    </row>
    <row r="34" spans="1:12" ht="12.75">
      <c r="A34" s="226"/>
      <c r="B34" s="226"/>
      <c r="C34" s="226"/>
      <c r="D34" s="226"/>
      <c r="E34" s="226"/>
      <c r="F34" s="226"/>
      <c r="G34" s="226"/>
      <c r="H34" s="226"/>
      <c r="I34" s="226"/>
      <c r="J34" s="226"/>
      <c r="K34" s="226"/>
      <c r="L34" s="226"/>
    </row>
    <row r="35" spans="1:12" ht="12.75">
      <c r="A35" s="226"/>
      <c r="B35" s="226"/>
      <c r="C35" s="226"/>
      <c r="D35" s="226"/>
      <c r="E35" s="226"/>
      <c r="F35" s="226"/>
      <c r="G35" s="226"/>
      <c r="H35" s="226"/>
      <c r="I35" s="226"/>
      <c r="J35" s="226"/>
      <c r="K35" s="226"/>
      <c r="L35" s="226"/>
    </row>
    <row r="36" spans="1:12" ht="12.75">
      <c r="A36" s="260" t="s">
        <v>338</v>
      </c>
      <c r="B36" s="260"/>
      <c r="C36" s="260"/>
      <c r="D36" s="260"/>
      <c r="E36" s="260"/>
      <c r="F36" s="260"/>
      <c r="G36" s="260"/>
      <c r="H36" s="260"/>
      <c r="I36" s="260"/>
      <c r="J36" s="260"/>
      <c r="K36" s="260"/>
      <c r="L36" s="260"/>
    </row>
    <row r="37" spans="1:12" ht="12.75">
      <c r="A37" s="226" t="s">
        <v>345</v>
      </c>
      <c r="B37" s="226"/>
      <c r="C37" s="226"/>
      <c r="D37" s="226"/>
      <c r="E37" s="226"/>
      <c r="F37" s="226"/>
      <c r="G37" s="226"/>
      <c r="H37" s="226"/>
      <c r="I37" s="226"/>
      <c r="J37" s="226"/>
      <c r="K37" s="226"/>
      <c r="L37" s="226"/>
    </row>
    <row r="38" spans="1:12" ht="12.75">
      <c r="A38" s="226"/>
      <c r="B38" s="226"/>
      <c r="C38" s="226"/>
      <c r="D38" s="226"/>
      <c r="E38" s="226"/>
      <c r="F38" s="226"/>
      <c r="G38" s="226"/>
      <c r="H38" s="226"/>
      <c r="I38" s="226"/>
      <c r="J38" s="226"/>
      <c r="K38" s="226"/>
      <c r="L38" s="226"/>
    </row>
    <row r="39" spans="1:12" ht="12.75">
      <c r="A39" s="256"/>
      <c r="B39" s="256"/>
      <c r="C39" s="256"/>
      <c r="D39" s="256"/>
      <c r="E39" s="256"/>
      <c r="F39" s="256"/>
      <c r="G39" s="256"/>
      <c r="H39" s="256"/>
      <c r="I39" s="256"/>
      <c r="J39" s="256"/>
      <c r="K39" s="256"/>
      <c r="L39" s="256"/>
    </row>
    <row r="40" spans="1:12" ht="12.75">
      <c r="A40" s="226" t="s">
        <v>458</v>
      </c>
      <c r="B40" s="226"/>
      <c r="C40" s="226"/>
      <c r="D40" s="226"/>
      <c r="E40" s="226"/>
      <c r="F40" s="226"/>
      <c r="G40" s="226"/>
      <c r="H40" s="226"/>
      <c r="I40" s="226"/>
      <c r="J40" s="226"/>
      <c r="K40" s="226"/>
      <c r="L40" s="226"/>
    </row>
    <row r="41" spans="1:12" ht="12.75">
      <c r="A41" s="226"/>
      <c r="B41" s="226"/>
      <c r="C41" s="226"/>
      <c r="D41" s="226"/>
      <c r="E41" s="226"/>
      <c r="F41" s="226"/>
      <c r="G41" s="226"/>
      <c r="H41" s="226"/>
      <c r="I41" s="226"/>
      <c r="J41" s="226"/>
      <c r="K41" s="226"/>
      <c r="L41" s="226"/>
    </row>
    <row r="42" spans="1:12" ht="12.75">
      <c r="A42" s="226"/>
      <c r="B42" s="226"/>
      <c r="C42" s="226"/>
      <c r="D42" s="226"/>
      <c r="E42" s="226"/>
      <c r="F42" s="226"/>
      <c r="G42" s="226"/>
      <c r="H42" s="226"/>
      <c r="I42" s="226"/>
      <c r="J42" s="226"/>
      <c r="K42" s="226"/>
      <c r="L42" s="226"/>
    </row>
    <row r="43" spans="1:12" ht="12.75">
      <c r="A43" s="226"/>
      <c r="B43" s="226"/>
      <c r="C43" s="226"/>
      <c r="D43" s="226"/>
      <c r="E43" s="226"/>
      <c r="F43" s="226"/>
      <c r="G43" s="226"/>
      <c r="H43" s="226"/>
      <c r="I43" s="226"/>
      <c r="J43" s="226"/>
      <c r="K43" s="226"/>
      <c r="L43" s="226"/>
    </row>
    <row r="44" spans="1:12" ht="12.75">
      <c r="A44" s="256"/>
      <c r="B44" s="256"/>
      <c r="C44" s="256"/>
      <c r="D44" s="256"/>
      <c r="E44" s="256"/>
      <c r="F44" s="256"/>
      <c r="G44" s="256"/>
      <c r="H44" s="256"/>
      <c r="I44" s="256"/>
      <c r="J44" s="256"/>
      <c r="K44" s="256"/>
      <c r="L44" s="256"/>
    </row>
    <row r="45" spans="1:12" ht="12.75">
      <c r="A45" s="226" t="s">
        <v>346</v>
      </c>
      <c r="B45" s="226"/>
      <c r="C45" s="226"/>
      <c r="D45" s="226"/>
      <c r="E45" s="226"/>
      <c r="F45" s="226"/>
      <c r="G45" s="226"/>
      <c r="H45" s="226"/>
      <c r="I45" s="226"/>
      <c r="J45" s="226"/>
      <c r="K45" s="226"/>
      <c r="L45" s="226"/>
    </row>
    <row r="46" spans="1:12" ht="12.75">
      <c r="A46" s="226"/>
      <c r="B46" s="226"/>
      <c r="C46" s="226"/>
      <c r="D46" s="226"/>
      <c r="E46" s="226"/>
      <c r="F46" s="226"/>
      <c r="G46" s="226"/>
      <c r="H46" s="226"/>
      <c r="I46" s="226"/>
      <c r="J46" s="226"/>
      <c r="K46" s="226"/>
      <c r="L46" s="226"/>
    </row>
    <row r="47" spans="1:12" ht="12.75">
      <c r="A47" s="226"/>
      <c r="B47" s="226"/>
      <c r="C47" s="226"/>
      <c r="D47" s="226"/>
      <c r="E47" s="226"/>
      <c r="F47" s="226"/>
      <c r="G47" s="226"/>
      <c r="H47" s="226"/>
      <c r="I47" s="226"/>
      <c r="J47" s="226"/>
      <c r="K47" s="226"/>
      <c r="L47" s="226"/>
    </row>
    <row r="48" spans="1:12" ht="12.75">
      <c r="A48" s="226"/>
      <c r="B48" s="226"/>
      <c r="C48" s="226"/>
      <c r="D48" s="226"/>
      <c r="E48" s="226"/>
      <c r="F48" s="226"/>
      <c r="G48" s="226"/>
      <c r="H48" s="226"/>
      <c r="I48" s="226"/>
      <c r="J48" s="226"/>
      <c r="K48" s="226"/>
      <c r="L48" s="226"/>
    </row>
    <row r="49" spans="1:12" ht="12.75">
      <c r="A49" s="260" t="s">
        <v>354</v>
      </c>
      <c r="B49" s="260"/>
      <c r="C49" s="260"/>
      <c r="D49" s="260"/>
      <c r="E49" s="260"/>
      <c r="F49" s="260"/>
      <c r="G49" s="260"/>
      <c r="H49" s="260"/>
      <c r="I49" s="260"/>
      <c r="J49" s="260"/>
      <c r="K49" s="260"/>
      <c r="L49" s="260"/>
    </row>
    <row r="50" spans="1:12" ht="12.75">
      <c r="A50" s="226" t="s">
        <v>355</v>
      </c>
      <c r="B50" s="226"/>
      <c r="C50" s="226"/>
      <c r="D50" s="226"/>
      <c r="E50" s="226"/>
      <c r="F50" s="226"/>
      <c r="G50" s="226"/>
      <c r="H50" s="226"/>
      <c r="I50" s="226"/>
      <c r="J50" s="226"/>
      <c r="K50" s="226"/>
      <c r="L50" s="226"/>
    </row>
    <row r="51" spans="1:12" ht="12.75">
      <c r="A51" s="226"/>
      <c r="B51" s="226"/>
      <c r="C51" s="226"/>
      <c r="D51" s="226"/>
      <c r="E51" s="226"/>
      <c r="F51" s="226"/>
      <c r="G51" s="226"/>
      <c r="H51" s="226"/>
      <c r="I51" s="226"/>
      <c r="J51" s="226"/>
      <c r="K51" s="226"/>
      <c r="L51" s="226"/>
    </row>
    <row r="52" spans="1:12" ht="12.75">
      <c r="A52" s="226"/>
      <c r="B52" s="226"/>
      <c r="C52" s="226"/>
      <c r="D52" s="226"/>
      <c r="E52" s="226"/>
      <c r="F52" s="226"/>
      <c r="G52" s="226"/>
      <c r="H52" s="226"/>
      <c r="I52" s="226"/>
      <c r="J52" s="226"/>
      <c r="K52" s="226"/>
      <c r="L52" s="226"/>
    </row>
    <row r="53" spans="1:12" ht="12.75">
      <c r="A53" s="226" t="s">
        <v>356</v>
      </c>
      <c r="B53" s="226"/>
      <c r="C53" s="226"/>
      <c r="D53" s="226"/>
      <c r="E53" s="226"/>
      <c r="F53" s="226"/>
      <c r="G53" s="226"/>
      <c r="H53" s="226"/>
      <c r="I53" s="226"/>
      <c r="J53" s="226"/>
      <c r="K53" s="226"/>
      <c r="L53" s="226"/>
    </row>
    <row r="54" spans="1:12" ht="12.75">
      <c r="A54" s="226"/>
      <c r="B54" s="226"/>
      <c r="C54" s="226"/>
      <c r="D54" s="226"/>
      <c r="E54" s="226"/>
      <c r="F54" s="226"/>
      <c r="G54" s="226"/>
      <c r="H54" s="226"/>
      <c r="I54" s="226"/>
      <c r="J54" s="226"/>
      <c r="K54" s="226"/>
      <c r="L54" s="226"/>
    </row>
    <row r="55" spans="1:12" ht="12.75">
      <c r="A55" s="256"/>
      <c r="B55" s="256"/>
      <c r="C55" s="256"/>
      <c r="D55" s="256"/>
      <c r="E55" s="256"/>
      <c r="F55" s="256"/>
      <c r="G55" s="256"/>
      <c r="H55" s="256"/>
      <c r="I55" s="256"/>
      <c r="J55" s="256"/>
      <c r="K55" s="256"/>
      <c r="L55" s="256"/>
    </row>
    <row r="56" spans="1:12" ht="12.75">
      <c r="A56" s="226" t="s">
        <v>335</v>
      </c>
      <c r="B56" s="226"/>
      <c r="C56" s="226"/>
      <c r="D56" s="226"/>
      <c r="E56" s="226"/>
      <c r="F56" s="226"/>
      <c r="G56" s="226"/>
      <c r="H56" s="226"/>
      <c r="I56" s="226"/>
      <c r="J56" s="226"/>
      <c r="K56" s="226"/>
      <c r="L56" s="226"/>
    </row>
    <row r="57" spans="1:12" ht="12.75">
      <c r="A57" s="226"/>
      <c r="B57" s="226"/>
      <c r="C57" s="226"/>
      <c r="D57" s="226"/>
      <c r="E57" s="226"/>
      <c r="F57" s="226"/>
      <c r="G57" s="226"/>
      <c r="H57" s="226"/>
      <c r="I57" s="226"/>
      <c r="J57" s="226"/>
      <c r="K57" s="226"/>
      <c r="L57" s="226"/>
    </row>
    <row r="58" spans="1:12" ht="12.75">
      <c r="A58" s="226" t="s">
        <v>459</v>
      </c>
      <c r="B58" s="226"/>
      <c r="C58" s="226"/>
      <c r="D58" s="226"/>
      <c r="E58" s="226"/>
      <c r="F58" s="226"/>
      <c r="G58" s="226"/>
      <c r="H58" s="226"/>
      <c r="I58" s="226"/>
      <c r="J58" s="226"/>
      <c r="K58" s="226"/>
      <c r="L58" s="226"/>
    </row>
    <row r="59" spans="1:12" ht="12.75">
      <c r="A59" s="226"/>
      <c r="B59" s="226"/>
      <c r="C59" s="226"/>
      <c r="D59" s="226"/>
      <c r="E59" s="226"/>
      <c r="F59" s="226"/>
      <c r="G59" s="226"/>
      <c r="H59" s="226"/>
      <c r="I59" s="226"/>
      <c r="J59" s="226"/>
      <c r="K59" s="226"/>
      <c r="L59" s="226"/>
    </row>
    <row r="60" spans="1:12" ht="12.75">
      <c r="A60" s="226"/>
      <c r="B60" s="226"/>
      <c r="C60" s="226"/>
      <c r="D60" s="226"/>
      <c r="E60" s="226"/>
      <c r="F60" s="226"/>
      <c r="G60" s="226"/>
      <c r="H60" s="226"/>
      <c r="I60" s="226"/>
      <c r="J60" s="226"/>
      <c r="K60" s="226"/>
      <c r="L60" s="226"/>
    </row>
    <row r="61" spans="1:12" ht="12.75">
      <c r="A61" s="226"/>
      <c r="B61" s="226"/>
      <c r="C61" s="226"/>
      <c r="D61" s="226"/>
      <c r="E61" s="226"/>
      <c r="F61" s="226"/>
      <c r="G61" s="226"/>
      <c r="H61" s="226"/>
      <c r="I61" s="226"/>
      <c r="J61" s="226"/>
      <c r="K61" s="226"/>
      <c r="L61" s="226"/>
    </row>
    <row r="62" spans="1:12" ht="12.75">
      <c r="A62" s="226" t="s">
        <v>336</v>
      </c>
      <c r="B62" s="226"/>
      <c r="C62" s="226"/>
      <c r="D62" s="226"/>
      <c r="E62" s="226"/>
      <c r="F62" s="226"/>
      <c r="G62" s="226"/>
      <c r="H62" s="226"/>
      <c r="I62" s="226"/>
      <c r="J62" s="226"/>
      <c r="K62" s="226"/>
      <c r="L62" s="226"/>
    </row>
    <row r="63" spans="1:12" ht="12.75">
      <c r="A63" s="226"/>
      <c r="B63" s="226"/>
      <c r="C63" s="226"/>
      <c r="D63" s="226"/>
      <c r="E63" s="226"/>
      <c r="F63" s="226"/>
      <c r="G63" s="226"/>
      <c r="H63" s="226"/>
      <c r="I63" s="226"/>
      <c r="J63" s="226"/>
      <c r="K63" s="226"/>
      <c r="L63" s="226"/>
    </row>
    <row r="64" spans="1:12" ht="12.75">
      <c r="A64" s="260" t="s">
        <v>357</v>
      </c>
      <c r="B64" s="260"/>
      <c r="C64" s="260"/>
      <c r="D64" s="260"/>
      <c r="E64" s="260"/>
      <c r="F64" s="260"/>
      <c r="G64" s="260"/>
      <c r="H64" s="260"/>
      <c r="I64" s="260"/>
      <c r="J64" s="260"/>
      <c r="K64" s="260"/>
      <c r="L64" s="260"/>
    </row>
    <row r="65" spans="1:12" ht="12.75">
      <c r="A65" s="226" t="s">
        <v>358</v>
      </c>
      <c r="B65" s="226"/>
      <c r="C65" s="226"/>
      <c r="D65" s="226"/>
      <c r="E65" s="226"/>
      <c r="F65" s="226"/>
      <c r="G65" s="226"/>
      <c r="H65" s="226"/>
      <c r="I65" s="226"/>
      <c r="J65" s="226"/>
      <c r="K65" s="226"/>
      <c r="L65" s="226"/>
    </row>
    <row r="66" spans="1:12" ht="12.75">
      <c r="A66" s="226"/>
      <c r="B66" s="226"/>
      <c r="C66" s="226"/>
      <c r="D66" s="226"/>
      <c r="E66" s="226"/>
      <c r="F66" s="226"/>
      <c r="G66" s="226"/>
      <c r="H66" s="226"/>
      <c r="I66" s="226"/>
      <c r="J66" s="226"/>
      <c r="K66" s="226"/>
      <c r="L66" s="226"/>
    </row>
    <row r="67" spans="1:12" ht="12.75">
      <c r="A67" s="256"/>
      <c r="B67" s="256"/>
      <c r="C67" s="256"/>
      <c r="D67" s="256"/>
      <c r="E67" s="256"/>
      <c r="F67" s="256"/>
      <c r="G67" s="256"/>
      <c r="H67" s="256"/>
      <c r="I67" s="256"/>
      <c r="J67" s="256"/>
      <c r="K67" s="256"/>
      <c r="L67" s="256"/>
    </row>
    <row r="68" spans="1:12" ht="12.75">
      <c r="A68" s="226" t="s">
        <v>359</v>
      </c>
      <c r="B68" s="226"/>
      <c r="C68" s="226"/>
      <c r="D68" s="226"/>
      <c r="E68" s="226"/>
      <c r="F68" s="226"/>
      <c r="G68" s="226"/>
      <c r="H68" s="226"/>
      <c r="I68" s="226"/>
      <c r="J68" s="226"/>
      <c r="K68" s="226"/>
      <c r="L68" s="226"/>
    </row>
    <row r="69" spans="1:12" ht="12.75">
      <c r="A69" s="256"/>
      <c r="B69" s="256"/>
      <c r="C69" s="256"/>
      <c r="D69" s="256"/>
      <c r="E69" s="256"/>
      <c r="F69" s="256"/>
      <c r="G69" s="256"/>
      <c r="H69" s="256"/>
      <c r="I69" s="256"/>
      <c r="J69" s="256"/>
      <c r="K69" s="256"/>
      <c r="L69" s="256"/>
    </row>
    <row r="70" spans="1:12" ht="12.75">
      <c r="A70" s="260" t="s">
        <v>242</v>
      </c>
      <c r="B70" s="260"/>
      <c r="C70" s="260"/>
      <c r="D70" s="260"/>
      <c r="E70" s="260"/>
      <c r="F70" s="260"/>
      <c r="G70" s="260"/>
      <c r="H70" s="260"/>
      <c r="I70" s="260"/>
      <c r="J70" s="260"/>
      <c r="K70" s="260"/>
      <c r="L70" s="260"/>
    </row>
    <row r="71" spans="1:12" ht="12.75">
      <c r="A71" s="260" t="s">
        <v>243</v>
      </c>
      <c r="B71" s="260"/>
      <c r="C71" s="260"/>
      <c r="D71" s="260"/>
      <c r="E71" s="260"/>
      <c r="F71" s="260"/>
      <c r="G71" s="260"/>
      <c r="H71" s="260"/>
      <c r="I71" s="260"/>
      <c r="J71" s="260"/>
      <c r="K71" s="260"/>
      <c r="L71" s="260"/>
    </row>
    <row r="72" spans="1:12" ht="12.75">
      <c r="A72" s="226" t="s">
        <v>364</v>
      </c>
      <c r="B72" s="226"/>
      <c r="C72" s="226"/>
      <c r="D72" s="226"/>
      <c r="E72" s="226"/>
      <c r="F72" s="226"/>
      <c r="G72" s="226"/>
      <c r="H72" s="226"/>
      <c r="I72" s="226"/>
      <c r="J72" s="226"/>
      <c r="K72" s="226"/>
      <c r="L72" s="226"/>
    </row>
    <row r="73" spans="1:12" ht="12.75">
      <c r="A73" s="226"/>
      <c r="B73" s="226"/>
      <c r="C73" s="226"/>
      <c r="D73" s="226"/>
      <c r="E73" s="226"/>
      <c r="F73" s="226"/>
      <c r="G73" s="226"/>
      <c r="H73" s="226"/>
      <c r="I73" s="226"/>
      <c r="J73" s="226"/>
      <c r="K73" s="226"/>
      <c r="L73" s="226"/>
    </row>
    <row r="74" spans="1:12" ht="12.75">
      <c r="A74" s="226" t="s">
        <v>365</v>
      </c>
      <c r="B74" s="226"/>
      <c r="C74" s="226"/>
      <c r="D74" s="226"/>
      <c r="E74" s="226"/>
      <c r="F74" s="226"/>
      <c r="G74" s="226"/>
      <c r="H74" s="226"/>
      <c r="I74" s="226"/>
      <c r="J74" s="226"/>
      <c r="K74" s="226"/>
      <c r="L74" s="226"/>
    </row>
    <row r="75" spans="1:12" ht="12.75">
      <c r="A75" s="226"/>
      <c r="B75" s="226"/>
      <c r="C75" s="226"/>
      <c r="D75" s="226"/>
      <c r="E75" s="226"/>
      <c r="F75" s="226"/>
      <c r="G75" s="226"/>
      <c r="H75" s="226"/>
      <c r="I75" s="226"/>
      <c r="J75" s="226"/>
      <c r="K75" s="226"/>
      <c r="L75" s="226"/>
    </row>
    <row r="76" spans="1:12" ht="12.75">
      <c r="A76" s="260"/>
      <c r="B76" s="260"/>
      <c r="C76" s="260"/>
      <c r="D76" s="260"/>
      <c r="E76" s="260"/>
      <c r="F76" s="260"/>
      <c r="G76" s="260"/>
      <c r="H76" s="260"/>
      <c r="I76" s="260"/>
      <c r="J76" s="260"/>
      <c r="K76" s="260"/>
      <c r="L76" s="260"/>
    </row>
  </sheetData>
  <sheetProtection password="E4DC" sheet="1" objects="1" scenarios="1"/>
  <mergeCells count="27">
    <mergeCell ref="A74:L75"/>
    <mergeCell ref="A76:L76"/>
    <mergeCell ref="A72:L73"/>
    <mergeCell ref="A30:L30"/>
    <mergeCell ref="A49:L49"/>
    <mergeCell ref="A58:L61"/>
    <mergeCell ref="A62:L63"/>
    <mergeCell ref="A71:L71"/>
    <mergeCell ref="A70:L70"/>
    <mergeCell ref="A64:L64"/>
    <mergeCell ref="A29:L29"/>
    <mergeCell ref="A36:L36"/>
    <mergeCell ref="A65:L67"/>
    <mergeCell ref="A68:L69"/>
    <mergeCell ref="A56:L57"/>
    <mergeCell ref="A45:L48"/>
    <mergeCell ref="A50:L52"/>
    <mergeCell ref="C3:J3"/>
    <mergeCell ref="C4:J4"/>
    <mergeCell ref="A53:L55"/>
    <mergeCell ref="C1:K1"/>
    <mergeCell ref="A40:L44"/>
    <mergeCell ref="C2:J2"/>
    <mergeCell ref="C5:L5"/>
    <mergeCell ref="H6:J6"/>
    <mergeCell ref="A37:L39"/>
    <mergeCell ref="A31:L35"/>
  </mergeCells>
  <printOptions horizontalCentered="1"/>
  <pageMargins left="0.75" right="0.75" top="0.75" bottom="0.75" header="0.5" footer="0.5"/>
  <pageSetup fitToHeight="1" fitToWidth="1" horizontalDpi="600" verticalDpi="600" orientation="portrait" scale="72" r:id="rId1"/>
  <headerFooter alignWithMargins="0">
    <oddHeader>&amp;C&amp;"Arial,Bold"&amp;12Zone Size and Count Summary &amp;"Arial,Regular"&amp;10
NAVFAC-PSE Budget Estimator</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H65"/>
  <sheetViews>
    <sheetView workbookViewId="0" topLeftCell="A1">
      <selection activeCell="A1" sqref="A1"/>
    </sheetView>
  </sheetViews>
  <sheetFormatPr defaultColWidth="9.140625" defaultRowHeight="12.75"/>
  <cols>
    <col min="1" max="1" width="37.140625" style="0" bestFit="1" customWidth="1"/>
    <col min="2" max="2" width="3.28125" style="0" customWidth="1"/>
    <col min="3" max="3" width="21.57421875" style="0" bestFit="1" customWidth="1"/>
    <col min="4" max="4" width="14.421875" style="0" bestFit="1" customWidth="1"/>
    <col min="5" max="5" width="21.57421875" style="0" bestFit="1" customWidth="1"/>
    <col min="6" max="6" width="14.421875" style="0" bestFit="1" customWidth="1"/>
    <col min="7" max="7" width="21.57421875" style="0" bestFit="1" customWidth="1"/>
    <col min="8" max="8" width="14.421875" style="0" bestFit="1" customWidth="1"/>
  </cols>
  <sheetData>
    <row r="1" spans="1:8" ht="12.75">
      <c r="A1" s="149"/>
      <c r="B1" s="150"/>
      <c r="C1" s="261" t="s">
        <v>1</v>
      </c>
      <c r="D1" s="262"/>
      <c r="E1" s="263" t="s">
        <v>484</v>
      </c>
      <c r="F1" s="264"/>
      <c r="G1" s="265" t="s">
        <v>485</v>
      </c>
      <c r="H1" s="266"/>
    </row>
    <row r="2" spans="1:8" ht="12.75">
      <c r="A2" s="149" t="s">
        <v>500</v>
      </c>
      <c r="B2" s="150"/>
      <c r="C2" s="151" t="s">
        <v>477</v>
      </c>
      <c r="D2" s="151" t="s">
        <v>469</v>
      </c>
      <c r="E2" s="151" t="s">
        <v>477</v>
      </c>
      <c r="F2" s="151" t="s">
        <v>469</v>
      </c>
      <c r="G2" s="151" t="s">
        <v>477</v>
      </c>
      <c r="H2" s="151" t="s">
        <v>469</v>
      </c>
    </row>
    <row r="3" spans="1:8" ht="1.5" customHeight="1">
      <c r="A3" s="36"/>
      <c r="B3" s="36"/>
      <c r="C3" s="37"/>
      <c r="D3" s="37"/>
      <c r="E3" s="37"/>
      <c r="F3" s="37"/>
      <c r="G3" s="37"/>
      <c r="H3" s="37"/>
    </row>
    <row r="4" spans="1:8" s="16" customFormat="1" ht="12.75">
      <c r="A4" s="150" t="s">
        <v>138</v>
      </c>
      <c r="B4" s="150"/>
      <c r="C4" s="152">
        <f>'Sheet 5-Zone Budget Detail'!H83</f>
        <v>4344.692</v>
      </c>
      <c r="D4" s="152">
        <f>'Sheet 5-Zone Budget Detail'!M83</f>
        <v>14842.155240000002</v>
      </c>
      <c r="E4" s="152">
        <f>'Sheet 5-Zone Budget Detail'!H122</f>
        <v>8424.3335</v>
      </c>
      <c r="F4" s="152">
        <f>'Sheet 5-Zone Budget Detail'!M122</f>
        <v>16598.31888</v>
      </c>
      <c r="G4" s="152">
        <f>'Sheet 5-Zone Budget Detail'!H183</f>
        <v>16981.19225</v>
      </c>
      <c r="H4" s="152">
        <f>'Sheet 5-Zone Budget Detail'!M183</f>
        <v>38856.74155</v>
      </c>
    </row>
    <row r="5" spans="1:8" s="16" customFormat="1" ht="1.5" customHeight="1">
      <c r="A5" s="36"/>
      <c r="B5" s="36"/>
      <c r="C5" s="37"/>
      <c r="D5" s="37"/>
      <c r="E5" s="37"/>
      <c r="F5" s="37"/>
      <c r="G5" s="37"/>
      <c r="H5" s="37"/>
    </row>
    <row r="6" spans="1:8" s="16" customFormat="1" ht="12.75">
      <c r="A6" s="150" t="s">
        <v>139</v>
      </c>
      <c r="B6" s="150"/>
      <c r="C6" s="152">
        <f>'Sheet 5-Zone Budget Detail'!H297</f>
        <v>25140.475250000003</v>
      </c>
      <c r="D6" s="152">
        <f>'Sheet 5-Zone Budget Detail'!M297</f>
        <v>40000.46017</v>
      </c>
      <c r="E6" s="152">
        <f>'Sheet 5-Zone Budget Detail'!H297</f>
        <v>25140.475250000003</v>
      </c>
      <c r="F6" s="152">
        <f>'Sheet 5-Zone Budget Detail'!M297</f>
        <v>40000.46017</v>
      </c>
      <c r="G6" s="152">
        <f>'Sheet 5-Zone Budget Detail'!H297</f>
        <v>25140.475250000003</v>
      </c>
      <c r="H6" s="152">
        <f>'Sheet 5-Zone Budget Detail'!M297</f>
        <v>40000.46017</v>
      </c>
    </row>
    <row r="7" spans="1:8" s="16" customFormat="1" ht="1.5" customHeight="1">
      <c r="A7" s="36"/>
      <c r="B7" s="36"/>
      <c r="C7" s="37"/>
      <c r="D7" s="37"/>
      <c r="E7" s="37"/>
      <c r="F7" s="37"/>
      <c r="G7" s="37"/>
      <c r="H7" s="37"/>
    </row>
    <row r="8" spans="1:8" s="16" customFormat="1" ht="12.75">
      <c r="A8" s="150" t="s">
        <v>141</v>
      </c>
      <c r="B8" s="150"/>
      <c r="C8" s="153"/>
      <c r="D8" s="153"/>
      <c r="E8" s="153"/>
      <c r="F8" s="153"/>
      <c r="G8" s="153"/>
      <c r="H8" s="153"/>
    </row>
    <row r="9" spans="1:8" s="16" customFormat="1" ht="12.75">
      <c r="A9" s="150" t="s">
        <v>146</v>
      </c>
      <c r="B9" s="150"/>
      <c r="C9" s="152">
        <f>'Sheet 5-Zone Budget Detail'!H346</f>
        <v>2852.28625</v>
      </c>
      <c r="D9" s="152">
        <f>'Sheet 5-Zone Budget Detail'!M346</f>
        <v>3929.7318500000006</v>
      </c>
      <c r="E9" s="152">
        <f>'Sheet 5-Zone Budget Detail'!H346</f>
        <v>2852.28625</v>
      </c>
      <c r="F9" s="152">
        <f>'Sheet 5-Zone Budget Detail'!M346</f>
        <v>3929.7318500000006</v>
      </c>
      <c r="G9" s="152">
        <f>'Sheet 5-Zone Budget Detail'!H346</f>
        <v>2852.28625</v>
      </c>
      <c r="H9" s="152">
        <f>'Sheet 5-Zone Budget Detail'!M346</f>
        <v>3929.7318500000006</v>
      </c>
    </row>
    <row r="10" spans="1:8" s="16" customFormat="1" ht="12.75">
      <c r="A10" s="150" t="s">
        <v>147</v>
      </c>
      <c r="B10" s="150"/>
      <c r="C10" s="152">
        <f>'Sheet 5-Zone Budget Detail'!H348</f>
        <v>1359.8805</v>
      </c>
      <c r="D10" s="152">
        <f>'Sheet 5-Zone Budget Detail'!M348</f>
        <v>517.64625</v>
      </c>
      <c r="E10" s="152">
        <f>'Sheet 5-Zone Budget Detail'!H348</f>
        <v>1359.8805</v>
      </c>
      <c r="F10" s="152">
        <f>'Sheet 5-Zone Budget Detail'!M348</f>
        <v>517.64625</v>
      </c>
      <c r="G10" s="152">
        <f>'Sheet 5-Zone Budget Detail'!H348</f>
        <v>1359.8805</v>
      </c>
      <c r="H10" s="152">
        <f>'Sheet 5-Zone Budget Detail'!M348</f>
        <v>517.64625</v>
      </c>
    </row>
    <row r="11" spans="1:8" s="16" customFormat="1" ht="1.5" customHeight="1">
      <c r="A11" s="36"/>
      <c r="B11" s="36"/>
      <c r="C11" s="37"/>
      <c r="D11" s="37"/>
      <c r="E11" s="37"/>
      <c r="F11" s="37"/>
      <c r="G11" s="37"/>
      <c r="H11" s="37"/>
    </row>
    <row r="12" spans="1:8" s="16" customFormat="1" ht="12.75">
      <c r="A12" s="150" t="s">
        <v>151</v>
      </c>
      <c r="B12" s="150"/>
      <c r="C12" s="153"/>
      <c r="D12" s="153"/>
      <c r="E12" s="153"/>
      <c r="F12" s="153"/>
      <c r="G12" s="153"/>
      <c r="H12" s="153"/>
    </row>
    <row r="13" spans="1:8" s="16" customFormat="1" ht="12.75">
      <c r="A13" s="150" t="s">
        <v>146</v>
      </c>
      <c r="B13" s="150"/>
      <c r="C13" s="152">
        <f>'Sheet 5-Zone Budget Detail'!H385</f>
        <v>4344.692</v>
      </c>
      <c r="D13" s="152">
        <f>'Sheet 5-Zone Budget Detail'!M385</f>
        <v>16120.841550000001</v>
      </c>
      <c r="E13" s="152">
        <f>'Sheet 5-Zone Budget Detail'!H385</f>
        <v>4344.692</v>
      </c>
      <c r="F13" s="152">
        <f>'Sheet 5-Zone Budget Detail'!M385</f>
        <v>16120.841550000001</v>
      </c>
      <c r="G13" s="152">
        <f>'Sheet 5-Zone Budget Detail'!H385</f>
        <v>4344.692</v>
      </c>
      <c r="H13" s="152">
        <f>'Sheet 5-Zone Budget Detail'!M385</f>
        <v>16120.841550000001</v>
      </c>
    </row>
    <row r="14" spans="1:8" s="16" customFormat="1" ht="12.75">
      <c r="A14" s="150" t="s">
        <v>147</v>
      </c>
      <c r="B14" s="150"/>
      <c r="C14" s="152">
        <f>'Sheet 5-Zone Budget Detail'!H387</f>
        <v>1359.8805</v>
      </c>
      <c r="D14" s="152">
        <f>'Sheet 5-Zone Budget Detail'!M387</f>
        <v>1001.37455</v>
      </c>
      <c r="E14" s="152">
        <f>'Sheet 5-Zone Budget Detail'!H387</f>
        <v>1359.8805</v>
      </c>
      <c r="F14" s="152">
        <f>'Sheet 5-Zone Budget Detail'!M387</f>
        <v>1001.37455</v>
      </c>
      <c r="G14" s="152">
        <f>'Sheet 5-Zone Budget Detail'!H387</f>
        <v>1359.8805</v>
      </c>
      <c r="H14" s="152">
        <f>'Sheet 5-Zone Budget Detail'!M387</f>
        <v>1001.37455</v>
      </c>
    </row>
    <row r="15" spans="1:8" s="16" customFormat="1" ht="1.5" customHeight="1">
      <c r="A15" s="36"/>
      <c r="B15" s="36"/>
      <c r="C15" s="37"/>
      <c r="D15" s="37"/>
      <c r="E15" s="37"/>
      <c r="F15" s="37"/>
      <c r="G15" s="37"/>
      <c r="H15" s="37"/>
    </row>
    <row r="16" spans="1:8" s="16" customFormat="1" ht="12.75">
      <c r="A16" s="150" t="s">
        <v>187</v>
      </c>
      <c r="B16" s="150"/>
      <c r="C16" s="152"/>
      <c r="D16" s="153"/>
      <c r="E16" s="153"/>
      <c r="F16" s="153"/>
      <c r="G16" s="153"/>
      <c r="H16" s="153"/>
    </row>
    <row r="17" spans="1:8" s="16" customFormat="1" ht="12.75">
      <c r="A17" s="150" t="s">
        <v>146</v>
      </c>
      <c r="B17" s="150"/>
      <c r="C17" s="152">
        <f>'Sheet 5-Zone Budget Detail'!H456</f>
        <v>2852.28625</v>
      </c>
      <c r="D17" s="152">
        <f>'Sheet 5-Zone Budget Detail'!M456</f>
        <v>6133.42499</v>
      </c>
      <c r="E17" s="152">
        <f>'Sheet 5-Zone Budget Detail'!H456</f>
        <v>2852.28625</v>
      </c>
      <c r="F17" s="152">
        <f>'Sheet 5-Zone Budget Detail'!M456</f>
        <v>6133.42499</v>
      </c>
      <c r="G17" s="152">
        <f>'Sheet 5-Zone Budget Detail'!H456</f>
        <v>2852.28625</v>
      </c>
      <c r="H17" s="152">
        <f>'Sheet 5-Zone Budget Detail'!M456</f>
        <v>6133.42499</v>
      </c>
    </row>
    <row r="18" spans="1:8" s="16" customFormat="1" ht="12.75">
      <c r="A18" s="150" t="s">
        <v>147</v>
      </c>
      <c r="B18" s="150"/>
      <c r="C18" s="152">
        <f>'Sheet 5-Zone Budget Detail'!H458</f>
        <v>1359.8805</v>
      </c>
      <c r="D18" s="152">
        <f>'Sheet 5-Zone Budget Detail'!M458</f>
        <v>3494.0409900000004</v>
      </c>
      <c r="E18" s="152">
        <f>'Sheet 5-Zone Budget Detail'!H458</f>
        <v>1359.8805</v>
      </c>
      <c r="F18" s="152">
        <f>'Sheet 5-Zone Budget Detail'!M458</f>
        <v>3494.0409900000004</v>
      </c>
      <c r="G18" s="152">
        <f>'Sheet 5-Zone Budget Detail'!H458</f>
        <v>1359.8805</v>
      </c>
      <c r="H18" s="152">
        <f>'Sheet 5-Zone Budget Detail'!M458</f>
        <v>3494.0409900000004</v>
      </c>
    </row>
    <row r="19" spans="1:8" s="16" customFormat="1" ht="1.5" customHeight="1">
      <c r="A19" s="36"/>
      <c r="B19" s="36"/>
      <c r="C19" s="37"/>
      <c r="D19" s="37"/>
      <c r="E19" s="37"/>
      <c r="F19" s="37"/>
      <c r="G19" s="37"/>
      <c r="H19" s="37"/>
    </row>
    <row r="20" spans="1:8" s="16" customFormat="1" ht="12.75">
      <c r="A20" s="150" t="s">
        <v>188</v>
      </c>
      <c r="B20" s="150"/>
      <c r="C20" s="153"/>
      <c r="D20" s="153"/>
      <c r="E20" s="153"/>
      <c r="F20" s="153"/>
      <c r="G20" s="153"/>
      <c r="H20" s="153"/>
    </row>
    <row r="21" spans="1:8" s="16" customFormat="1" ht="12.75">
      <c r="A21" s="150" t="s">
        <v>146</v>
      </c>
      <c r="B21" s="150"/>
      <c r="C21" s="152">
        <f>'Sheet 5-Zone Budget Detail'!H509</f>
        <v>2852.28625</v>
      </c>
      <c r="D21" s="152">
        <f>'Sheet 5-Zone Budget Detail'!M509</f>
        <v>4477.6803500000005</v>
      </c>
      <c r="E21" s="152">
        <f>'Sheet 5-Zone Budget Detail'!H509</f>
        <v>2852.28625</v>
      </c>
      <c r="F21" s="152">
        <f>'Sheet 5-Zone Budget Detail'!M509</f>
        <v>4477.6803500000005</v>
      </c>
      <c r="G21" s="152">
        <f>'Sheet 5-Zone Budget Detail'!H509</f>
        <v>2852.28625</v>
      </c>
      <c r="H21" s="152">
        <f>'Sheet 5-Zone Budget Detail'!M509</f>
        <v>4477.6803500000005</v>
      </c>
    </row>
    <row r="22" spans="1:8" s="16" customFormat="1" ht="12.75">
      <c r="A22" s="150" t="s">
        <v>147</v>
      </c>
      <c r="B22" s="150"/>
      <c r="C22" s="152">
        <f>'Sheet 5-Zone Budget Detail'!H511</f>
        <v>1359.8805</v>
      </c>
      <c r="D22" s="152">
        <f>'Sheet 5-Zone Budget Detail'!M511</f>
        <v>1029.2342500000002</v>
      </c>
      <c r="E22" s="152">
        <f>'Sheet 5-Zone Budget Detail'!H511</f>
        <v>1359.8805</v>
      </c>
      <c r="F22" s="152">
        <f>'Sheet 5-Zone Budget Detail'!M511</f>
        <v>1029.2342500000002</v>
      </c>
      <c r="G22" s="152">
        <f>'Sheet 5-Zone Budget Detail'!H511</f>
        <v>1359.8805</v>
      </c>
      <c r="H22" s="152">
        <f>'Sheet 5-Zone Budget Detail'!M511</f>
        <v>1029.2342500000002</v>
      </c>
    </row>
    <row r="23" spans="1:8" s="16" customFormat="1" ht="1.5" customHeight="1">
      <c r="A23" s="36"/>
      <c r="B23" s="36"/>
      <c r="C23" s="38"/>
      <c r="D23" s="38"/>
      <c r="E23" s="38"/>
      <c r="F23" s="38"/>
      <c r="G23" s="38"/>
      <c r="H23" s="38"/>
    </row>
    <row r="24" spans="1:8" s="16" customFormat="1" ht="12.75">
      <c r="A24" s="150" t="s">
        <v>189</v>
      </c>
      <c r="B24" s="150"/>
      <c r="C24" s="153"/>
      <c r="D24" s="153"/>
      <c r="E24" s="153"/>
      <c r="F24" s="153"/>
      <c r="G24" s="153"/>
      <c r="H24" s="153"/>
    </row>
    <row r="25" spans="1:8" s="16" customFormat="1" ht="12.75">
      <c r="A25" s="150" t="s">
        <v>146</v>
      </c>
      <c r="B25" s="150"/>
      <c r="C25" s="152">
        <f>'Sheet 5-Zone Budget Detail'!H543</f>
        <v>2852.28625</v>
      </c>
      <c r="D25" s="152">
        <f>'Sheet 5-Zone Budget Detail'!M543</f>
        <v>3841.5410000000006</v>
      </c>
      <c r="E25" s="152">
        <f>'Sheet 5-Zone Budget Detail'!H543</f>
        <v>2852.28625</v>
      </c>
      <c r="F25" s="152">
        <f>'Sheet 5-Zone Budget Detail'!M543</f>
        <v>3841.5410000000006</v>
      </c>
      <c r="G25" s="152">
        <f>'Sheet 5-Zone Budget Detail'!H543</f>
        <v>2852.28625</v>
      </c>
      <c r="H25" s="152">
        <f>'Sheet 5-Zone Budget Detail'!M543</f>
        <v>3841.5410000000006</v>
      </c>
    </row>
    <row r="26" spans="1:8" s="16" customFormat="1" ht="12.75">
      <c r="A26" s="150" t="s">
        <v>147</v>
      </c>
      <c r="B26" s="150"/>
      <c r="C26" s="152">
        <f>'Sheet 5-Zone Budget Detail'!H545</f>
        <v>1359.8805</v>
      </c>
      <c r="D26" s="152">
        <f>'Sheet 5-Zone Budget Detail'!M545</f>
        <v>3518.7350000000006</v>
      </c>
      <c r="E26" s="152">
        <f>'Sheet 5-Zone Budget Detail'!H545</f>
        <v>1359.8805</v>
      </c>
      <c r="F26" s="152">
        <f>'Sheet 5-Zone Budget Detail'!M545</f>
        <v>3518.7350000000006</v>
      </c>
      <c r="G26" s="152">
        <f>'Sheet 5-Zone Budget Detail'!H545</f>
        <v>1359.8805</v>
      </c>
      <c r="H26" s="152">
        <f>'Sheet 5-Zone Budget Detail'!M545</f>
        <v>3518.7350000000006</v>
      </c>
    </row>
    <row r="27" spans="1:8" s="16" customFormat="1" ht="1.5" customHeight="1">
      <c r="A27" s="36"/>
      <c r="B27" s="36"/>
      <c r="C27" s="38"/>
      <c r="D27" s="38"/>
      <c r="E27" s="38"/>
      <c r="F27" s="38"/>
      <c r="G27" s="38"/>
      <c r="H27" s="38"/>
    </row>
    <row r="28" spans="1:8" s="16" customFormat="1" ht="12.75">
      <c r="A28" s="150" t="s">
        <v>505</v>
      </c>
      <c r="B28" s="150"/>
      <c r="C28" s="153"/>
      <c r="D28" s="153"/>
      <c r="E28" s="153"/>
      <c r="F28" s="153"/>
      <c r="G28" s="153"/>
      <c r="H28" s="153"/>
    </row>
    <row r="29" spans="1:8" s="16" customFormat="1" ht="12.75">
      <c r="A29" s="150" t="s">
        <v>146</v>
      </c>
      <c r="B29" s="150"/>
      <c r="C29" s="152">
        <f>'Sheet 5-Zone Budget Detail'!H608</f>
        <v>6115.99945</v>
      </c>
      <c r="D29" s="152">
        <f>'Sheet 5-Zone Budget Detail'!M608</f>
        <v>5502.677768500002</v>
      </c>
      <c r="E29" s="152">
        <f>'Sheet 5-Zone Budget Detail'!H608</f>
        <v>6115.99945</v>
      </c>
      <c r="F29" s="152">
        <f>'Sheet 5-Zone Budget Detail'!M608</f>
        <v>5502.677768500002</v>
      </c>
      <c r="G29" s="152">
        <f>'Sheet 5-Zone Budget Detail'!H608</f>
        <v>6115.99945</v>
      </c>
      <c r="H29" s="152">
        <f>'Sheet 5-Zone Budget Detail'!M608</f>
        <v>5502.677768500002</v>
      </c>
    </row>
    <row r="30" spans="1:8" s="16" customFormat="1" ht="12.75">
      <c r="A30" s="150" t="s">
        <v>147</v>
      </c>
      <c r="B30" s="150"/>
      <c r="C30" s="152">
        <f>'Sheet 5-Zone Budget Detail'!H610</f>
        <v>4623.5937</v>
      </c>
      <c r="D30" s="152">
        <f>'Sheet 5-Zone Budget Detail'!M610</f>
        <v>2527.1777685</v>
      </c>
      <c r="E30" s="152">
        <f>'Sheet 5-Zone Budget Detail'!H610</f>
        <v>4623.5937</v>
      </c>
      <c r="F30" s="152">
        <f>'Sheet 5-Zone Budget Detail'!M610</f>
        <v>2527.1777685</v>
      </c>
      <c r="G30" s="152">
        <f>'Sheet 5-Zone Budget Detail'!H610</f>
        <v>4623.5937</v>
      </c>
      <c r="H30" s="152">
        <f>'Sheet 5-Zone Budget Detail'!M610</f>
        <v>2527.1777685</v>
      </c>
    </row>
    <row r="31" spans="1:8" s="16" customFormat="1" ht="1.5" customHeight="1">
      <c r="A31" s="36"/>
      <c r="B31" s="36"/>
      <c r="C31" s="37"/>
      <c r="D31" s="37"/>
      <c r="E31" s="37"/>
      <c r="F31" s="37"/>
      <c r="G31" s="37"/>
      <c r="H31" s="37"/>
    </row>
    <row r="32" spans="1:8" s="16" customFormat="1" ht="12.75">
      <c r="A32" s="150" t="s">
        <v>506</v>
      </c>
      <c r="B32" s="150"/>
      <c r="C32" s="153"/>
      <c r="D32" s="153"/>
      <c r="E32" s="153"/>
      <c r="F32" s="153"/>
      <c r="G32" s="153"/>
      <c r="H32" s="153"/>
    </row>
    <row r="33" spans="1:8" s="16" customFormat="1" ht="12.75">
      <c r="A33" s="150" t="s">
        <v>146</v>
      </c>
      <c r="B33" s="150"/>
      <c r="C33" s="152">
        <f>'Sheet 5-Zone Budget Detail'!H674</f>
        <v>7608.59</v>
      </c>
      <c r="D33" s="152">
        <f>'Sheet 5-Zone Budget Detail'!M674</f>
        <v>21056.031150000006</v>
      </c>
      <c r="E33" s="152">
        <f>'Sheet 5-Zone Budget Detail'!H674</f>
        <v>7608.59</v>
      </c>
      <c r="F33" s="152">
        <f>'Sheet 5-Zone Budget Detail'!M674</f>
        <v>21056.031150000006</v>
      </c>
      <c r="G33" s="152">
        <f>'Sheet 5-Zone Budget Detail'!H744</f>
        <v>14136.386</v>
      </c>
      <c r="H33" s="152">
        <f>'Sheet 5-Zone Budget Detail'!M744</f>
        <v>25319.254400000005</v>
      </c>
    </row>
    <row r="34" spans="1:8" s="16" customFormat="1" ht="12.75">
      <c r="A34" s="150" t="s">
        <v>147</v>
      </c>
      <c r="B34" s="150"/>
      <c r="C34" s="152">
        <f>'Sheet 5-Zone Budget Detail'!H676</f>
        <v>6116.18425</v>
      </c>
      <c r="D34" s="152">
        <f>'Sheet 5-Zone Budget Detail'!M676</f>
        <v>11497.828650000003</v>
      </c>
      <c r="E34" s="152">
        <f>'Sheet 5-Zone Budget Detail'!H676</f>
        <v>6116.18425</v>
      </c>
      <c r="F34" s="152">
        <f>'Sheet 5-Zone Budget Detail'!M676</f>
        <v>11497.828650000003</v>
      </c>
      <c r="G34" s="152">
        <f>'Sheet 5-Zone Budget Detail'!H746</f>
        <v>12643.98025</v>
      </c>
      <c r="H34" s="152">
        <f>'Sheet 5-Zone Budget Detail'!M746</f>
        <v>21151.7559</v>
      </c>
    </row>
    <row r="35" spans="1:8" s="16" customFormat="1" ht="1.5" customHeight="1">
      <c r="A35" s="36"/>
      <c r="B35" s="36"/>
      <c r="C35" s="38"/>
      <c r="D35" s="38"/>
      <c r="E35" s="38"/>
      <c r="F35" s="38"/>
      <c r="G35" s="38"/>
      <c r="H35" s="38"/>
    </row>
    <row r="36" spans="1:8" s="16" customFormat="1" ht="12.75">
      <c r="A36" s="150" t="s">
        <v>190</v>
      </c>
      <c r="B36" s="150"/>
      <c r="C36" s="153"/>
      <c r="D36" s="153"/>
      <c r="E36" s="153"/>
      <c r="F36" s="153"/>
      <c r="G36" s="153"/>
      <c r="H36" s="153"/>
    </row>
    <row r="37" spans="1:8" s="16" customFormat="1" ht="12.75">
      <c r="A37" s="150" t="s">
        <v>146</v>
      </c>
      <c r="B37" s="150"/>
      <c r="C37" s="152">
        <f>'Sheet 5-Zone Budget Detail'!H798</f>
        <v>7187.122800000001</v>
      </c>
      <c r="D37" s="152">
        <f>'Sheet 5-Zone Budget Detail'!M798</f>
        <v>13347.010765</v>
      </c>
      <c r="E37" s="152">
        <f>'Sheet 5-Zone Budget Detail'!H798</f>
        <v>7187.122800000001</v>
      </c>
      <c r="F37" s="152">
        <f>'Sheet 5-Zone Budget Detail'!M798</f>
        <v>13347.010765</v>
      </c>
      <c r="G37" s="152">
        <f>'Sheet 5-Zone Budget Detail'!H798</f>
        <v>7187.122800000001</v>
      </c>
      <c r="H37" s="152">
        <f>'Sheet 5-Zone Budget Detail'!M798</f>
        <v>13347.010765</v>
      </c>
    </row>
    <row r="38" spans="1:8" s="16" customFormat="1" ht="12.75">
      <c r="A38" s="150" t="s">
        <v>147</v>
      </c>
      <c r="B38" s="150"/>
      <c r="C38" s="152">
        <f>'Sheet 5-Zone Budget Detail'!H800</f>
        <v>7187.122800000001</v>
      </c>
      <c r="D38" s="152">
        <f>'Sheet 5-Zone Budget Detail'!M800</f>
        <v>7493.426765000001</v>
      </c>
      <c r="E38" s="152">
        <f>'Sheet 5-Zone Budget Detail'!H800</f>
        <v>7187.122800000001</v>
      </c>
      <c r="F38" s="152">
        <f>'Sheet 5-Zone Budget Detail'!M800</f>
        <v>7493.426765000001</v>
      </c>
      <c r="G38" s="152">
        <f>'Sheet 5-Zone Budget Detail'!H800</f>
        <v>7187.122800000001</v>
      </c>
      <c r="H38" s="152">
        <f>'Sheet 5-Zone Budget Detail'!M800</f>
        <v>7493.426765000001</v>
      </c>
    </row>
    <row r="39" spans="1:8" s="16" customFormat="1" ht="1.5" customHeight="1">
      <c r="A39" s="36"/>
      <c r="B39" s="36"/>
      <c r="C39" s="38"/>
      <c r="D39" s="38"/>
      <c r="E39" s="38"/>
      <c r="F39" s="38"/>
      <c r="G39" s="38"/>
      <c r="H39" s="38"/>
    </row>
    <row r="40" spans="1:8" s="16" customFormat="1" ht="12.75">
      <c r="A40" s="150" t="s">
        <v>264</v>
      </c>
      <c r="B40" s="150"/>
      <c r="C40" s="152">
        <f>'Sheet 5-Zone Budget Detail'!H828</f>
        <v>0</v>
      </c>
      <c r="D40" s="152">
        <f>'Sheet 5-Zone Budget Detail'!M828</f>
        <v>1588.4660000000003</v>
      </c>
      <c r="E40" s="152">
        <f>'Sheet 5-Zone Budget Detail'!H828</f>
        <v>0</v>
      </c>
      <c r="F40" s="152">
        <f>'Sheet 5-Zone Budget Detail'!M828</f>
        <v>1588.4660000000003</v>
      </c>
      <c r="G40" s="152">
        <f>'Sheet 5-Zone Budget Detail'!H828</f>
        <v>0</v>
      </c>
      <c r="H40" s="152">
        <f>'Sheet 5-Zone Budget Detail'!M828</f>
        <v>1588.4660000000003</v>
      </c>
    </row>
    <row r="41" spans="1:8" s="16" customFormat="1" ht="1.5" customHeight="1">
      <c r="A41" s="36"/>
      <c r="B41" s="36"/>
      <c r="C41" s="38"/>
      <c r="D41" s="38"/>
      <c r="E41" s="38"/>
      <c r="F41" s="38"/>
      <c r="G41" s="38"/>
      <c r="H41" s="38"/>
    </row>
    <row r="42" spans="1:8" s="16" customFormat="1" ht="12.75">
      <c r="A42" s="150" t="s">
        <v>265</v>
      </c>
      <c r="B42" s="150"/>
      <c r="C42" s="152">
        <f>'Sheet 5-Zone Budget Detail'!H848</f>
        <v>0</v>
      </c>
      <c r="D42" s="152">
        <f>'Sheet 5-Zone Budget Detail'!M848</f>
        <v>45437.84135</v>
      </c>
      <c r="E42" s="152">
        <f>'Sheet 5-Zone Budget Detail'!H848</f>
        <v>0</v>
      </c>
      <c r="F42" s="152">
        <f>'Sheet 5-Zone Budget Detail'!M848</f>
        <v>45437.84135</v>
      </c>
      <c r="G42" s="152">
        <f>'Sheet 5-Zone Budget Detail'!H848</f>
        <v>0</v>
      </c>
      <c r="H42" s="152">
        <f>'Sheet 5-Zone Budget Detail'!M848</f>
        <v>45437.84135</v>
      </c>
    </row>
    <row r="43" spans="1:8" s="16" customFormat="1" ht="1.5" customHeight="1">
      <c r="A43" s="36"/>
      <c r="B43" s="36"/>
      <c r="C43" s="38"/>
      <c r="D43" s="38"/>
      <c r="E43" s="38"/>
      <c r="F43" s="38"/>
      <c r="G43" s="38"/>
      <c r="H43" s="38"/>
    </row>
    <row r="44" spans="1:8" s="16" customFormat="1" ht="12.75">
      <c r="A44" s="150" t="s">
        <v>266</v>
      </c>
      <c r="B44" s="150"/>
      <c r="C44" s="152">
        <f>'Sheet 5-Zone Budget Detail'!H875</f>
        <v>0</v>
      </c>
      <c r="D44" s="152">
        <f>'Sheet 5-Zone Budget Detail'!M875</f>
        <v>5382.1680000000015</v>
      </c>
      <c r="E44" s="152">
        <f>'Sheet 5-Zone Budget Detail'!H875</f>
        <v>0</v>
      </c>
      <c r="F44" s="152">
        <f>'Sheet 5-Zone Budget Detail'!M875</f>
        <v>5382.1680000000015</v>
      </c>
      <c r="G44" s="152">
        <f>'Sheet 5-Zone Budget Detail'!H875</f>
        <v>0</v>
      </c>
      <c r="H44" s="152">
        <f>'Sheet 5-Zone Budget Detail'!M875</f>
        <v>5382.1680000000015</v>
      </c>
    </row>
    <row r="45" spans="1:8" s="16" customFormat="1" ht="1.5" customHeight="1">
      <c r="A45" s="36"/>
      <c r="B45" s="36"/>
      <c r="C45" s="38"/>
      <c r="D45" s="38"/>
      <c r="E45" s="38"/>
      <c r="F45" s="38"/>
      <c r="G45" s="38"/>
      <c r="H45" s="38"/>
    </row>
    <row r="46" spans="1:8" s="16" customFormat="1" ht="12.75">
      <c r="A46" s="150" t="s">
        <v>425</v>
      </c>
      <c r="B46" s="150"/>
      <c r="C46" s="153"/>
      <c r="D46" s="153"/>
      <c r="E46" s="153"/>
      <c r="F46" s="153"/>
      <c r="G46" s="153"/>
      <c r="H46" s="153"/>
    </row>
    <row r="47" spans="1:8" s="16" customFormat="1" ht="12.75">
      <c r="A47" s="150" t="s">
        <v>146</v>
      </c>
      <c r="B47" s="150"/>
      <c r="C47" s="152">
        <f>'Sheet 5-Zone Budget Detail'!H924</f>
        <v>2852.28625</v>
      </c>
      <c r="D47" s="152">
        <f>'Sheet 5-Zone Budget Detail'!M924</f>
        <v>3640.7686700000004</v>
      </c>
      <c r="E47" s="152">
        <f>'Sheet 5-Zone Budget Detail'!H924</f>
        <v>2852.28625</v>
      </c>
      <c r="F47" s="152">
        <f>'Sheet 5-Zone Budget Detail'!M924</f>
        <v>3640.7686700000004</v>
      </c>
      <c r="G47" s="152">
        <f>'Sheet 5-Zone Budget Detail'!H924</f>
        <v>2852.28625</v>
      </c>
      <c r="H47" s="152">
        <f>'Sheet 5-Zone Budget Detail'!M924</f>
        <v>3640.7686700000004</v>
      </c>
    </row>
    <row r="48" spans="1:8" s="16" customFormat="1" ht="12.75">
      <c r="A48" s="150" t="s">
        <v>147</v>
      </c>
      <c r="B48" s="150"/>
      <c r="C48" s="152">
        <f>'Sheet 5-Zone Budget Detail'!H926</f>
        <v>1359.8805</v>
      </c>
      <c r="D48" s="152">
        <f>'Sheet 5-Zone Budget Detail'!M926</f>
        <v>228.68307</v>
      </c>
      <c r="E48" s="152">
        <f>'Sheet 5-Zone Budget Detail'!H926</f>
        <v>1359.8805</v>
      </c>
      <c r="F48" s="152">
        <f>'Sheet 5-Zone Budget Detail'!M926</f>
        <v>228.68307</v>
      </c>
      <c r="G48" s="152">
        <f>'Sheet 5-Zone Budget Detail'!H926</f>
        <v>1359.8805</v>
      </c>
      <c r="H48" s="152">
        <f>'Sheet 5-Zone Budget Detail'!M926</f>
        <v>228.68307</v>
      </c>
    </row>
    <row r="49" spans="1:8" s="16" customFormat="1" ht="1.5" customHeight="1">
      <c r="A49" s="36"/>
      <c r="B49" s="36"/>
      <c r="C49" s="38"/>
      <c r="D49" s="38"/>
      <c r="E49" s="38"/>
      <c r="F49" s="38"/>
      <c r="G49" s="38"/>
      <c r="H49" s="38"/>
    </row>
    <row r="50" spans="1:8" s="16" customFormat="1" ht="12.75">
      <c r="A50" s="150" t="s">
        <v>169</v>
      </c>
      <c r="B50" s="150"/>
      <c r="C50" s="153"/>
      <c r="D50" s="153"/>
      <c r="E50" s="153"/>
      <c r="F50" s="153"/>
      <c r="G50" s="153"/>
      <c r="H50" s="153"/>
    </row>
    <row r="51" spans="1:8" s="16" customFormat="1" ht="12.75">
      <c r="A51" s="150" t="s">
        <v>146</v>
      </c>
      <c r="B51" s="150"/>
      <c r="C51" s="152">
        <f>'Sheet 5-Zone Budget Detail'!H954</f>
        <v>1492.4057500000001</v>
      </c>
      <c r="D51" s="152">
        <f>'Sheet 5-Zone Budget Detail'!M954</f>
        <v>7963.923000000001</v>
      </c>
      <c r="E51" s="152">
        <f>'Sheet 5-Zone Budget Detail'!H954</f>
        <v>1492.4057500000001</v>
      </c>
      <c r="F51" s="152">
        <f>'Sheet 5-Zone Budget Detail'!M954</f>
        <v>7963.923000000001</v>
      </c>
      <c r="G51" s="152">
        <f>'Sheet 5-Zone Budget Detail'!H954</f>
        <v>1492.4057500000001</v>
      </c>
      <c r="H51" s="152">
        <f>'Sheet 5-Zone Budget Detail'!M954</f>
        <v>7963.923000000001</v>
      </c>
    </row>
    <row r="52" spans="1:8" s="16" customFormat="1" ht="12.75">
      <c r="A52" s="150" t="s">
        <v>147</v>
      </c>
      <c r="B52" s="150"/>
      <c r="C52" s="152">
        <f>'Sheet 5-Zone Budget Detail'!H955</f>
        <v>0</v>
      </c>
      <c r="D52" s="152">
        <f>'Sheet 5-Zone Budget Detail'!M955</f>
        <v>4110.034500000001</v>
      </c>
      <c r="E52" s="152">
        <f>'Sheet 5-Zone Budget Detail'!H955</f>
        <v>0</v>
      </c>
      <c r="F52" s="152">
        <f>'Sheet 5-Zone Budget Detail'!M955</f>
        <v>4110.034500000001</v>
      </c>
      <c r="G52" s="152">
        <f>'Sheet 5-Zone Budget Detail'!H955</f>
        <v>0</v>
      </c>
      <c r="H52" s="152">
        <f>'Sheet 5-Zone Budget Detail'!M955</f>
        <v>4110.034500000001</v>
      </c>
    </row>
    <row r="53" spans="1:8" s="16" customFormat="1" ht="1.5" customHeight="1">
      <c r="A53" s="36"/>
      <c r="B53" s="36"/>
      <c r="C53" s="38"/>
      <c r="D53" s="38"/>
      <c r="E53" s="38"/>
      <c r="F53" s="38"/>
      <c r="G53" s="38"/>
      <c r="H53" s="38"/>
    </row>
    <row r="54" spans="1:8" s="16" customFormat="1" ht="12.75">
      <c r="A54" s="150" t="s">
        <v>426</v>
      </c>
      <c r="B54" s="150"/>
      <c r="C54" s="153"/>
      <c r="D54" s="153"/>
      <c r="E54" s="153"/>
      <c r="F54" s="153"/>
      <c r="G54" s="153"/>
      <c r="H54" s="153"/>
    </row>
    <row r="55" spans="1:8" s="16" customFormat="1" ht="12.75">
      <c r="A55" s="150" t="s">
        <v>146</v>
      </c>
      <c r="B55" s="150"/>
      <c r="C55" s="152">
        <f>'Sheet 5-Zone Budget Detail'!H998</f>
        <v>2984.8115000000003</v>
      </c>
      <c r="D55" s="152">
        <f>'Sheet 5-Zone Budget Detail'!M998</f>
        <v>19617.087600000003</v>
      </c>
      <c r="E55" s="152">
        <f>'Sheet 5-Zone Budget Detail'!H998</f>
        <v>2984.8115000000003</v>
      </c>
      <c r="F55" s="152">
        <f>'Sheet 5-Zone Budget Detail'!M998</f>
        <v>19617.087600000003</v>
      </c>
      <c r="G55" s="152">
        <f>'Sheet 5-Zone Budget Detail'!H998</f>
        <v>2984.8115000000003</v>
      </c>
      <c r="H55" s="152">
        <f>'Sheet 5-Zone Budget Detail'!M998</f>
        <v>19617.087600000003</v>
      </c>
    </row>
    <row r="56" spans="1:8" s="16" customFormat="1" ht="12.75">
      <c r="A56" s="150" t="s">
        <v>147</v>
      </c>
      <c r="B56" s="150"/>
      <c r="C56" s="152">
        <f>'Sheet 5-Zone Budget Detail'!H999</f>
        <v>0</v>
      </c>
      <c r="D56" s="152">
        <f>'Sheet 5-Zone Budget Detail'!M999</f>
        <v>13678.3471</v>
      </c>
      <c r="E56" s="152">
        <f>'Sheet 5-Zone Budget Detail'!H999</f>
        <v>0</v>
      </c>
      <c r="F56" s="152">
        <f>'Sheet 5-Zone Budget Detail'!M999</f>
        <v>13678.3471</v>
      </c>
      <c r="G56" s="152">
        <f>'Sheet 5-Zone Budget Detail'!H999</f>
        <v>0</v>
      </c>
      <c r="H56" s="152">
        <f>'Sheet 5-Zone Budget Detail'!M999</f>
        <v>13678.3471</v>
      </c>
    </row>
    <row r="57" spans="1:8" s="16" customFormat="1" ht="1.5" customHeight="1">
      <c r="A57" s="36"/>
      <c r="B57" s="36"/>
      <c r="C57" s="38"/>
      <c r="D57" s="38"/>
      <c r="E57" s="38"/>
      <c r="F57" s="38"/>
      <c r="G57" s="38"/>
      <c r="H57" s="38"/>
    </row>
    <row r="58" spans="1:8" s="16" customFormat="1" ht="12.75">
      <c r="A58" s="150" t="s">
        <v>170</v>
      </c>
      <c r="B58" s="150"/>
      <c r="C58" s="153"/>
      <c r="D58" s="153"/>
      <c r="E58" s="153"/>
      <c r="F58" s="153"/>
      <c r="G58" s="153"/>
      <c r="H58" s="153"/>
    </row>
    <row r="59" spans="1:8" s="16" customFormat="1" ht="12.75">
      <c r="A59" s="150" t="s">
        <v>146</v>
      </c>
      <c r="B59" s="150"/>
      <c r="C59" s="152">
        <f>'Sheet 5-Zone Budget Detail'!H1033</f>
        <v>2984.8115000000003</v>
      </c>
      <c r="D59" s="152">
        <f>'Sheet 5-Zone Budget Detail'!M1033</f>
        <v>14843.383500000002</v>
      </c>
      <c r="E59" s="152">
        <f>'Sheet 5-Zone Budget Detail'!H1033</f>
        <v>2984.8115000000003</v>
      </c>
      <c r="F59" s="152">
        <f>'Sheet 5-Zone Budget Detail'!M1033</f>
        <v>14843.383500000002</v>
      </c>
      <c r="G59" s="152">
        <f>'Sheet 5-Zone Budget Detail'!H1033</f>
        <v>2984.8115000000003</v>
      </c>
      <c r="H59" s="152">
        <f>'Sheet 5-Zone Budget Detail'!M1033</f>
        <v>14843.383500000002</v>
      </c>
    </row>
    <row r="60" spans="1:8" s="16" customFormat="1" ht="12.75">
      <c r="A60" s="150" t="s">
        <v>147</v>
      </c>
      <c r="B60" s="150"/>
      <c r="C60" s="152">
        <f>'Sheet 5-Zone Budget Detail'!H1034</f>
        <v>0</v>
      </c>
      <c r="D60" s="152">
        <f>'Sheet 5-Zone Budget Detail'!M1034</f>
        <v>10989.495</v>
      </c>
      <c r="E60" s="152">
        <f>'Sheet 5-Zone Budget Detail'!H1034</f>
        <v>0</v>
      </c>
      <c r="F60" s="152">
        <f>'Sheet 5-Zone Budget Detail'!M1034</f>
        <v>10989.495</v>
      </c>
      <c r="G60" s="152">
        <f>'Sheet 5-Zone Budget Detail'!H1034</f>
        <v>0</v>
      </c>
      <c r="H60" s="152">
        <f>'Sheet 5-Zone Budget Detail'!M1034</f>
        <v>10989.495</v>
      </c>
    </row>
    <row r="61" spans="1:8" s="16" customFormat="1" ht="1.5" customHeight="1">
      <c r="A61" s="36"/>
      <c r="B61" s="36"/>
      <c r="C61" s="38"/>
      <c r="D61" s="38"/>
      <c r="E61" s="38"/>
      <c r="F61" s="38"/>
      <c r="G61" s="38"/>
      <c r="H61" s="38"/>
    </row>
    <row r="62" spans="1:8" s="16" customFormat="1" ht="12.75">
      <c r="A62" s="150" t="s">
        <v>434</v>
      </c>
      <c r="B62" s="150"/>
      <c r="C62" s="153"/>
      <c r="D62" s="153"/>
      <c r="E62" s="153"/>
      <c r="F62" s="153"/>
      <c r="G62" s="153"/>
      <c r="H62" s="153"/>
    </row>
    <row r="63" spans="1:8" s="16" customFormat="1" ht="12.75">
      <c r="A63" s="150" t="s">
        <v>146</v>
      </c>
      <c r="B63" s="150"/>
      <c r="C63" s="152">
        <f>'Sheet 5-Zone Budget Detail'!H1086</f>
        <v>5969.6230000000005</v>
      </c>
      <c r="D63" s="152">
        <f>'Sheet 5-Zone Budget Detail'!M1086</f>
        <v>48123.7691</v>
      </c>
      <c r="E63" s="152">
        <f>'Sheet 5-Zone Budget Detail'!H1086</f>
        <v>5969.6230000000005</v>
      </c>
      <c r="F63" s="152">
        <f>'Sheet 5-Zone Budget Detail'!M1086</f>
        <v>48123.7691</v>
      </c>
      <c r="G63" s="152">
        <f>'Sheet 5-Zone Budget Detail'!H1086</f>
        <v>5969.6230000000005</v>
      </c>
      <c r="H63" s="152">
        <f>'Sheet 5-Zone Budget Detail'!M1086</f>
        <v>48123.7691</v>
      </c>
    </row>
    <row r="64" spans="1:8" s="16" customFormat="1" ht="12.75">
      <c r="A64" s="150" t="s">
        <v>147</v>
      </c>
      <c r="B64" s="150"/>
      <c r="C64" s="152">
        <f>'Sheet 5-Zone Budget Detail'!H1087</f>
        <v>0</v>
      </c>
      <c r="D64" s="152">
        <f>'Sheet 5-Zone Budget Detail'!M1087</f>
        <v>36246.2881</v>
      </c>
      <c r="E64" s="152">
        <f>'Sheet 5-Zone Budget Detail'!H1087</f>
        <v>0</v>
      </c>
      <c r="F64" s="152">
        <f>'Sheet 5-Zone Budget Detail'!M1087</f>
        <v>36246.2881</v>
      </c>
      <c r="G64" s="152">
        <f>'Sheet 5-Zone Budget Detail'!H1087</f>
        <v>0</v>
      </c>
      <c r="H64" s="152">
        <f>'Sheet 5-Zone Budget Detail'!M1087</f>
        <v>36246.2881</v>
      </c>
    </row>
    <row r="65" spans="1:8" ht="1.5" customHeight="1">
      <c r="A65" s="7"/>
      <c r="B65" s="7"/>
      <c r="C65" s="8"/>
      <c r="D65" s="8"/>
      <c r="E65" s="8"/>
      <c r="F65" s="8"/>
      <c r="G65" s="8"/>
      <c r="H65" s="8"/>
    </row>
  </sheetData>
  <sheetProtection password="CA27" sheet="1" objects="1" scenarios="1"/>
  <mergeCells count="3">
    <mergeCell ref="C1:D1"/>
    <mergeCell ref="E1:F1"/>
    <mergeCell ref="G1:H1"/>
  </mergeCells>
  <printOptions horizontalCentered="1"/>
  <pageMargins left="0.75" right="0.75" top="0.8" bottom="0.75" header="0.5" footer="0.5"/>
  <pageSetup fitToHeight="2" fitToWidth="1" horizontalDpi="600" verticalDpi="600" orientation="landscape" scale="83" r:id="rId1"/>
  <headerFooter alignWithMargins="0">
    <oddHeader>&amp;C&amp;"Arial,Bold"&amp;12Zone Budget Summary
&amp;"Arial,Regular"&amp;10NAVFAC - PSE Budget Estimator</oddHeader>
    <oddFooter>&amp;RPage &amp;P of &amp;N</oddFooter>
  </headerFooter>
</worksheet>
</file>

<file path=xl/worksheets/sheet5.xml><?xml version="1.0" encoding="utf-8"?>
<worksheet xmlns="http://schemas.openxmlformats.org/spreadsheetml/2006/main" xmlns:r="http://schemas.openxmlformats.org/officeDocument/2006/relationships">
  <sheetPr codeName="Sheet3"/>
  <dimension ref="A1:Q1102"/>
  <sheetViews>
    <sheetView view="pageBreakPreview" zoomScaleSheetLayoutView="100" workbookViewId="0" topLeftCell="A1">
      <selection activeCell="A2" sqref="A2:D2"/>
    </sheetView>
  </sheetViews>
  <sheetFormatPr defaultColWidth="9.140625" defaultRowHeight="12.75"/>
  <cols>
    <col min="1" max="1" width="23.8515625" style="0" customWidth="1"/>
    <col min="2" max="2" width="19.140625" style="0" customWidth="1"/>
    <col min="3" max="3" width="4.00390625" style="0" bestFit="1" customWidth="1"/>
    <col min="4" max="4" width="5.00390625" style="0" customWidth="1"/>
    <col min="5" max="5" width="8.28125" style="0" bestFit="1" customWidth="1"/>
    <col min="6" max="6" width="9.00390625" style="0" bestFit="1" customWidth="1"/>
    <col min="7" max="7" width="9.421875" style="0" bestFit="1" customWidth="1"/>
    <col min="8" max="8" width="8.421875" style="0" bestFit="1" customWidth="1"/>
    <col min="9" max="9" width="3.28125" style="0" customWidth="1"/>
    <col min="10" max="10" width="8.28125" style="0" customWidth="1"/>
    <col min="11" max="11" width="9.00390625" style="0" customWidth="1"/>
    <col min="12" max="12" width="9.421875" style="0" bestFit="1" customWidth="1"/>
    <col min="13" max="13" width="8.421875" style="0" bestFit="1" customWidth="1"/>
    <col min="15" max="15" width="17.8515625" style="0" customWidth="1"/>
    <col min="16" max="16" width="9.28125" style="0" bestFit="1" customWidth="1"/>
  </cols>
  <sheetData>
    <row r="1" spans="1:13" ht="12.75">
      <c r="A1" s="286" t="s">
        <v>498</v>
      </c>
      <c r="B1" s="286"/>
      <c r="C1" s="286"/>
      <c r="D1" s="286"/>
      <c r="E1" s="39"/>
      <c r="F1" s="39"/>
      <c r="G1" s="39"/>
      <c r="H1" s="39"/>
      <c r="I1" s="39"/>
      <c r="J1" s="39"/>
      <c r="K1" s="39"/>
      <c r="L1" s="39"/>
      <c r="M1" s="39"/>
    </row>
    <row r="2" spans="1:13" ht="12.75">
      <c r="A2" s="310" t="s">
        <v>44</v>
      </c>
      <c r="B2" s="310"/>
      <c r="C2" s="310"/>
      <c r="D2" s="310"/>
      <c r="E2" s="78">
        <v>10</v>
      </c>
      <c r="F2" s="158">
        <v>1</v>
      </c>
      <c r="G2" s="159">
        <v>50</v>
      </c>
      <c r="H2" s="311"/>
      <c r="I2" s="311"/>
      <c r="J2" s="311"/>
      <c r="K2" s="154"/>
      <c r="L2" s="154"/>
      <c r="M2" s="155"/>
    </row>
    <row r="3" spans="1:13" ht="12.75">
      <c r="A3" s="310" t="s">
        <v>45</v>
      </c>
      <c r="B3" s="310"/>
      <c r="C3" s="310"/>
      <c r="D3" s="310"/>
      <c r="E3" s="78">
        <v>10</v>
      </c>
      <c r="F3" s="158">
        <v>1</v>
      </c>
      <c r="G3" s="159">
        <v>50</v>
      </c>
      <c r="H3" s="311"/>
      <c r="I3" s="311"/>
      <c r="J3" s="311"/>
      <c r="K3" s="154"/>
      <c r="L3" s="154"/>
      <c r="M3" s="155"/>
    </row>
    <row r="4" spans="1:13" ht="12.75">
      <c r="A4" s="310" t="s">
        <v>46</v>
      </c>
      <c r="B4" s="310"/>
      <c r="C4" s="310"/>
      <c r="D4" s="310"/>
      <c r="E4" s="78">
        <v>49</v>
      </c>
      <c r="F4" s="158">
        <v>1</v>
      </c>
      <c r="G4" s="159">
        <v>100</v>
      </c>
      <c r="H4" s="311"/>
      <c r="I4" s="311"/>
      <c r="J4" s="311"/>
      <c r="K4" s="154"/>
      <c r="L4" s="154"/>
      <c r="M4" s="155"/>
    </row>
    <row r="5" spans="1:13" ht="12.75">
      <c r="A5" s="310" t="s">
        <v>47</v>
      </c>
      <c r="B5" s="310"/>
      <c r="C5" s="310"/>
      <c r="D5" s="310"/>
      <c r="E5" s="78">
        <v>10</v>
      </c>
      <c r="F5" s="158">
        <v>1</v>
      </c>
      <c r="G5" s="159">
        <v>50</v>
      </c>
      <c r="H5" s="311"/>
      <c r="I5" s="311"/>
      <c r="J5" s="311"/>
      <c r="K5" s="154"/>
      <c r="L5" s="154"/>
      <c r="M5" s="155"/>
    </row>
    <row r="6" spans="1:13" ht="12.75">
      <c r="A6" s="310"/>
      <c r="B6" s="310"/>
      <c r="C6" s="310"/>
      <c r="D6" s="310"/>
      <c r="E6" s="157"/>
      <c r="F6" s="155"/>
      <c r="G6" s="97"/>
      <c r="H6" s="310"/>
      <c r="I6" s="310"/>
      <c r="J6" s="310"/>
      <c r="K6" s="156"/>
      <c r="L6" s="154"/>
      <c r="M6" s="155"/>
    </row>
    <row r="7" spans="1:13" ht="12.75">
      <c r="A7" s="286" t="s">
        <v>416</v>
      </c>
      <c r="B7" s="287"/>
      <c r="C7" s="287"/>
      <c r="D7" s="287"/>
      <c r="E7" s="287"/>
      <c r="F7" s="287"/>
      <c r="G7" s="287"/>
      <c r="H7" s="287"/>
      <c r="I7" s="287"/>
      <c r="J7" s="287"/>
      <c r="K7" s="287"/>
      <c r="L7" s="287"/>
      <c r="M7" s="287"/>
    </row>
    <row r="8" spans="1:13" ht="12.75">
      <c r="A8" s="303" t="s">
        <v>417</v>
      </c>
      <c r="B8" s="313"/>
      <c r="C8" s="313"/>
      <c r="D8" s="313"/>
      <c r="E8" s="313"/>
      <c r="F8" s="313"/>
      <c r="G8" s="313"/>
      <c r="H8" s="313"/>
      <c r="I8" s="313"/>
      <c r="J8" s="313"/>
      <c r="K8" s="313"/>
      <c r="L8" s="313"/>
      <c r="M8" s="313"/>
    </row>
    <row r="9" spans="1:13" ht="12.75">
      <c r="A9" s="261" t="s">
        <v>495</v>
      </c>
      <c r="B9" s="262"/>
      <c r="C9" s="262"/>
      <c r="D9" s="262"/>
      <c r="E9" s="262"/>
      <c r="F9" s="262"/>
      <c r="G9" s="262"/>
      <c r="H9" s="262"/>
      <c r="I9" s="262"/>
      <c r="J9" s="262"/>
      <c r="K9" s="262"/>
      <c r="L9" s="262"/>
      <c r="M9" s="262"/>
    </row>
    <row r="10" spans="1:13" ht="13.5" customHeight="1">
      <c r="A10" s="314" t="s">
        <v>383</v>
      </c>
      <c r="B10" s="315"/>
      <c r="C10" s="315"/>
      <c r="D10" s="315"/>
      <c r="E10" s="315"/>
      <c r="F10" s="315"/>
      <c r="G10" s="315"/>
      <c r="H10" s="315"/>
      <c r="I10" s="315"/>
      <c r="J10" s="315"/>
      <c r="K10" s="315"/>
      <c r="L10" s="315"/>
      <c r="M10" s="315"/>
    </row>
    <row r="11" spans="1:13" ht="13.5" customHeight="1">
      <c r="A11" s="314"/>
      <c r="B11" s="315"/>
      <c r="C11" s="315"/>
      <c r="D11" s="315"/>
      <c r="E11" s="315"/>
      <c r="F11" s="315"/>
      <c r="G11" s="315"/>
      <c r="H11" s="315"/>
      <c r="I11" s="315"/>
      <c r="J11" s="315"/>
      <c r="K11" s="315"/>
      <c r="L11" s="315"/>
      <c r="M11" s="315"/>
    </row>
    <row r="12" spans="1:13" ht="12.75">
      <c r="A12" s="314"/>
      <c r="B12" s="315"/>
      <c r="C12" s="315"/>
      <c r="D12" s="315"/>
      <c r="E12" s="315"/>
      <c r="F12" s="315"/>
      <c r="G12" s="315"/>
      <c r="H12" s="315"/>
      <c r="I12" s="315"/>
      <c r="J12" s="315"/>
      <c r="K12" s="315"/>
      <c r="L12" s="315"/>
      <c r="M12" s="315"/>
    </row>
    <row r="13" spans="1:13" ht="12.75">
      <c r="A13" s="295"/>
      <c r="B13" s="295"/>
      <c r="C13" s="295"/>
      <c r="D13" s="295"/>
      <c r="E13" s="295"/>
      <c r="F13" s="295"/>
      <c r="G13" s="295"/>
      <c r="H13" s="295"/>
      <c r="I13" s="295"/>
      <c r="J13" s="295"/>
      <c r="K13" s="295"/>
      <c r="L13" s="295"/>
      <c r="M13" s="295"/>
    </row>
    <row r="14" spans="1:17" ht="12.75">
      <c r="A14" s="150"/>
      <c r="B14" s="150"/>
      <c r="C14" s="150"/>
      <c r="D14" s="150"/>
      <c r="E14" s="284" t="s">
        <v>477</v>
      </c>
      <c r="F14" s="284"/>
      <c r="G14" s="284"/>
      <c r="H14" s="151"/>
      <c r="I14" s="160"/>
      <c r="J14" s="284" t="s">
        <v>395</v>
      </c>
      <c r="K14" s="284"/>
      <c r="L14" s="284"/>
      <c r="M14" s="284"/>
      <c r="O14" s="12"/>
      <c r="P14" s="12"/>
      <c r="Q14" s="12"/>
    </row>
    <row r="15" spans="1:17" ht="12.75">
      <c r="A15" s="160" t="s">
        <v>478</v>
      </c>
      <c r="B15" s="160"/>
      <c r="C15" s="151" t="s">
        <v>479</v>
      </c>
      <c r="D15" s="151" t="s">
        <v>482</v>
      </c>
      <c r="E15" s="151" t="s">
        <v>468</v>
      </c>
      <c r="F15" s="151" t="s">
        <v>493</v>
      </c>
      <c r="G15" s="151" t="s">
        <v>467</v>
      </c>
      <c r="H15" s="151" t="s">
        <v>61</v>
      </c>
      <c r="I15" s="160"/>
      <c r="J15" s="151" t="s">
        <v>468</v>
      </c>
      <c r="K15" s="151" t="s">
        <v>493</v>
      </c>
      <c r="L15" s="151" t="s">
        <v>467</v>
      </c>
      <c r="M15" s="151" t="s">
        <v>61</v>
      </c>
      <c r="O15" s="302"/>
      <c r="P15" s="302"/>
      <c r="Q15" s="12"/>
    </row>
    <row r="16" spans="1:17" ht="1.5" customHeight="1">
      <c r="A16" s="36"/>
      <c r="B16" s="36"/>
      <c r="C16" s="38"/>
      <c r="D16" s="38"/>
      <c r="E16" s="41"/>
      <c r="F16" s="41"/>
      <c r="G16" s="41"/>
      <c r="H16" s="41"/>
      <c r="I16" s="42"/>
      <c r="J16" s="41"/>
      <c r="K16" s="41"/>
      <c r="L16" s="41"/>
      <c r="M16" s="43"/>
      <c r="O16" s="12"/>
      <c r="P16" s="12"/>
      <c r="Q16" s="12"/>
    </row>
    <row r="17" spans="1:17" ht="12.75">
      <c r="A17" s="274" t="s">
        <v>84</v>
      </c>
      <c r="B17" s="275"/>
      <c r="C17" s="276" t="s">
        <v>480</v>
      </c>
      <c r="D17" s="276">
        <v>1</v>
      </c>
      <c r="E17" s="277">
        <v>0</v>
      </c>
      <c r="F17" s="277">
        <v>0</v>
      </c>
      <c r="G17" s="277">
        <v>0</v>
      </c>
      <c r="H17" s="277">
        <f>$D17*(((E17*(1+$E$2/100))+(F17*(1+$E$4/100))+(G17*(1+$E$3/100)))*(1+$E$5/100))</f>
        <v>0</v>
      </c>
      <c r="I17" s="161"/>
      <c r="J17" s="271">
        <v>480</v>
      </c>
      <c r="K17" s="271">
        <v>124.45</v>
      </c>
      <c r="L17" s="271">
        <v>0</v>
      </c>
      <c r="M17" s="272">
        <f>$D17*(((J17*(1+$E$2/100))+(K17*(1+$E$4/100))+(L17*(1+$E$3/100)))*(1+$E$5/100))</f>
        <v>784.77355</v>
      </c>
      <c r="O17" s="13"/>
      <c r="P17" s="14"/>
      <c r="Q17" s="12"/>
    </row>
    <row r="18" spans="1:17" ht="12.75">
      <c r="A18" s="279" t="s">
        <v>82</v>
      </c>
      <c r="B18" s="280"/>
      <c r="C18" s="276"/>
      <c r="D18" s="276"/>
      <c r="E18" s="277"/>
      <c r="F18" s="277"/>
      <c r="G18" s="277"/>
      <c r="H18" s="278"/>
      <c r="I18" s="161"/>
      <c r="J18" s="271"/>
      <c r="K18" s="271"/>
      <c r="L18" s="271"/>
      <c r="M18" s="273"/>
      <c r="O18" s="13"/>
      <c r="P18" s="14"/>
      <c r="Q18" s="12"/>
    </row>
    <row r="19" spans="1:17" ht="1.5" customHeight="1">
      <c r="A19" s="44"/>
      <c r="B19" s="44"/>
      <c r="C19" s="45"/>
      <c r="D19" s="45"/>
      <c r="E19" s="46"/>
      <c r="F19" s="46"/>
      <c r="G19" s="46"/>
      <c r="H19" s="47"/>
      <c r="I19" s="48"/>
      <c r="J19" s="49"/>
      <c r="K19" s="49"/>
      <c r="L19" s="49"/>
      <c r="M19" s="50"/>
      <c r="O19" s="13"/>
      <c r="P19" s="14"/>
      <c r="Q19" s="12"/>
    </row>
    <row r="20" spans="1:17" ht="12.75">
      <c r="A20" s="274" t="s">
        <v>83</v>
      </c>
      <c r="B20" s="275"/>
      <c r="C20" s="276" t="s">
        <v>480</v>
      </c>
      <c r="D20" s="276">
        <v>150</v>
      </c>
      <c r="E20" s="277">
        <v>0</v>
      </c>
      <c r="F20" s="277">
        <v>0</v>
      </c>
      <c r="G20" s="277">
        <v>0</v>
      </c>
      <c r="H20" s="277">
        <f>$D20*(((E20*(1+$E$2/100))+(F20*(1+$E$4/100))+(G20*(1+$E$3/100)))*(1+$E$5/100))</f>
        <v>0</v>
      </c>
      <c r="I20" s="161"/>
      <c r="J20" s="271">
        <v>5.35</v>
      </c>
      <c r="K20" s="271">
        <v>0</v>
      </c>
      <c r="L20" s="271">
        <v>0</v>
      </c>
      <c r="M20" s="272">
        <f>$D20*(((J20*(1+$E$2/100))+(K20*(1+$E$4/100))+(L20*(1+$E$3/100)))*(1+$E$5/100))</f>
        <v>971.0250000000001</v>
      </c>
      <c r="O20" s="5"/>
      <c r="P20" s="6"/>
      <c r="Q20" s="12"/>
    </row>
    <row r="21" spans="1:17" ht="12.75">
      <c r="A21" s="279" t="s">
        <v>319</v>
      </c>
      <c r="B21" s="280"/>
      <c r="C21" s="276"/>
      <c r="D21" s="276"/>
      <c r="E21" s="277"/>
      <c r="F21" s="277"/>
      <c r="G21" s="277"/>
      <c r="H21" s="278"/>
      <c r="I21" s="161"/>
      <c r="J21" s="271"/>
      <c r="K21" s="271"/>
      <c r="L21" s="271"/>
      <c r="M21" s="273"/>
      <c r="O21" s="5"/>
      <c r="P21" s="6"/>
      <c r="Q21" s="12"/>
    </row>
    <row r="22" spans="1:17" ht="1.5" customHeight="1">
      <c r="A22" s="36"/>
      <c r="B22" s="36"/>
      <c r="C22" s="51"/>
      <c r="D22" s="51"/>
      <c r="E22" s="52"/>
      <c r="F22" s="52"/>
      <c r="G22" s="52"/>
      <c r="H22" s="52"/>
      <c r="I22" s="48"/>
      <c r="J22" s="49"/>
      <c r="K22" s="49"/>
      <c r="L22" s="49"/>
      <c r="M22" s="50"/>
      <c r="O22" s="5"/>
      <c r="P22" s="6"/>
      <c r="Q22" s="12"/>
    </row>
    <row r="23" spans="1:17" ht="12.75">
      <c r="A23" s="274" t="s">
        <v>3</v>
      </c>
      <c r="B23" s="275"/>
      <c r="C23" s="276" t="s">
        <v>480</v>
      </c>
      <c r="D23" s="276">
        <v>1</v>
      </c>
      <c r="E23" s="277">
        <v>0</v>
      </c>
      <c r="F23" s="277">
        <v>0</v>
      </c>
      <c r="G23" s="277">
        <v>0</v>
      </c>
      <c r="H23" s="277">
        <f>$D23*(((E23*(1+$E$2/100))+(F23*(1+$E$4/100))+(G23*(1+$E$3/100)))*(1+$E$5/100))</f>
        <v>0</v>
      </c>
      <c r="I23" s="161"/>
      <c r="J23" s="271">
        <v>14.95</v>
      </c>
      <c r="K23" s="271">
        <v>63.38</v>
      </c>
      <c r="L23" s="271">
        <v>0</v>
      </c>
      <c r="M23" s="272">
        <f>$D23*(((J23*(1+$E$2/100))+(K23*(1+$E$4/100))+(L23*(1+$E$3/100)))*(1+$E$5/100))</f>
        <v>121.96932000000001</v>
      </c>
      <c r="O23" s="5"/>
      <c r="P23" s="6"/>
      <c r="Q23" s="12"/>
    </row>
    <row r="24" spans="1:17" ht="12.75">
      <c r="A24" s="279" t="s">
        <v>4</v>
      </c>
      <c r="B24" s="280"/>
      <c r="C24" s="276"/>
      <c r="D24" s="276"/>
      <c r="E24" s="277"/>
      <c r="F24" s="277"/>
      <c r="G24" s="277"/>
      <c r="H24" s="278"/>
      <c r="I24" s="161"/>
      <c r="J24" s="271"/>
      <c r="K24" s="271"/>
      <c r="L24" s="271"/>
      <c r="M24" s="273"/>
      <c r="O24" s="5"/>
      <c r="P24" s="6"/>
      <c r="Q24" s="12"/>
    </row>
    <row r="25" spans="1:17" ht="1.5" customHeight="1">
      <c r="A25" s="36"/>
      <c r="B25" s="36"/>
      <c r="C25" s="51"/>
      <c r="D25" s="51"/>
      <c r="E25" s="52"/>
      <c r="F25" s="52"/>
      <c r="G25" s="52"/>
      <c r="H25" s="52"/>
      <c r="I25" s="48"/>
      <c r="J25" s="49"/>
      <c r="K25" s="49"/>
      <c r="L25" s="49"/>
      <c r="M25" s="50"/>
      <c r="O25" s="5"/>
      <c r="P25" s="6"/>
      <c r="Q25" s="12"/>
    </row>
    <row r="26" spans="1:17" ht="12.75">
      <c r="A26" s="274" t="s">
        <v>152</v>
      </c>
      <c r="B26" s="275"/>
      <c r="C26" s="276" t="s">
        <v>480</v>
      </c>
      <c r="D26" s="276">
        <v>1</v>
      </c>
      <c r="E26" s="277">
        <v>0</v>
      </c>
      <c r="F26" s="277">
        <v>0</v>
      </c>
      <c r="G26" s="277">
        <v>0</v>
      </c>
      <c r="H26" s="277">
        <f>$D26*(((E26*(1+$E$2/100))+(F26*(1+$E$4/100))+(G26*(1+$E$3/100)))*(1+$E$5/100))</f>
        <v>0</v>
      </c>
      <c r="I26" s="161"/>
      <c r="J26" s="271">
        <v>64.95</v>
      </c>
      <c r="K26" s="271">
        <v>146.08</v>
      </c>
      <c r="L26" s="271">
        <v>0</v>
      </c>
      <c r="M26" s="272">
        <f>$D26*(((J26*(1+$E$2/100))+(K26*(1+$E$4/100))+(L26*(1+$E$3/100)))*(1+$E$5/100))</f>
        <v>318.0146200000001</v>
      </c>
      <c r="O26" s="5"/>
      <c r="P26" s="6"/>
      <c r="Q26" s="12"/>
    </row>
    <row r="27" spans="1:17" ht="12.75">
      <c r="A27" s="279" t="s">
        <v>6</v>
      </c>
      <c r="B27" s="280"/>
      <c r="C27" s="276"/>
      <c r="D27" s="276"/>
      <c r="E27" s="277"/>
      <c r="F27" s="277"/>
      <c r="G27" s="277"/>
      <c r="H27" s="278"/>
      <c r="I27" s="161"/>
      <c r="J27" s="271"/>
      <c r="K27" s="271"/>
      <c r="L27" s="271"/>
      <c r="M27" s="273"/>
      <c r="O27" s="5"/>
      <c r="P27" s="6"/>
      <c r="Q27" s="12"/>
    </row>
    <row r="28" spans="1:17" ht="1.5" customHeight="1">
      <c r="A28" s="36"/>
      <c r="B28" s="36"/>
      <c r="C28" s="45"/>
      <c r="D28" s="45"/>
      <c r="E28" s="46"/>
      <c r="F28" s="46"/>
      <c r="G28" s="46"/>
      <c r="H28" s="47"/>
      <c r="I28" s="48"/>
      <c r="J28" s="49"/>
      <c r="K28" s="49"/>
      <c r="L28" s="49"/>
      <c r="M28" s="50"/>
      <c r="O28" s="5"/>
      <c r="P28" s="6"/>
      <c r="Q28" s="12"/>
    </row>
    <row r="29" spans="1:17" ht="12.75">
      <c r="A29" s="274" t="s">
        <v>30</v>
      </c>
      <c r="B29" s="275"/>
      <c r="C29" s="276" t="s">
        <v>480</v>
      </c>
      <c r="D29" s="276">
        <v>1</v>
      </c>
      <c r="E29" s="277">
        <v>0</v>
      </c>
      <c r="F29" s="277">
        <v>0</v>
      </c>
      <c r="G29" s="277">
        <v>0</v>
      </c>
      <c r="H29" s="277">
        <f>$D29*(((E29*(1+$E$2/100))+(F29*(1+$E$4/100))+(G29*(1+$E$3/100)))*(1+$E$5/100))</f>
        <v>0</v>
      </c>
      <c r="I29" s="161"/>
      <c r="J29" s="271">
        <v>262.95</v>
      </c>
      <c r="K29" s="271">
        <v>168</v>
      </c>
      <c r="L29" s="271">
        <v>0</v>
      </c>
      <c r="M29" s="272">
        <f>$D29*(((J29*(1+$E$2/100))+(K29*(1+$E$4/100))+(L29*(1+$E$3/100)))*(1+$E$5/100))</f>
        <v>593.5215000000001</v>
      </c>
      <c r="O29" s="5"/>
      <c r="P29" s="6"/>
      <c r="Q29" s="12"/>
    </row>
    <row r="30" spans="1:17" ht="12.75">
      <c r="A30" s="279" t="s">
        <v>31</v>
      </c>
      <c r="B30" s="280"/>
      <c r="C30" s="276"/>
      <c r="D30" s="276"/>
      <c r="E30" s="277"/>
      <c r="F30" s="277"/>
      <c r="G30" s="277"/>
      <c r="H30" s="278"/>
      <c r="I30" s="161"/>
      <c r="J30" s="271"/>
      <c r="K30" s="271"/>
      <c r="L30" s="271"/>
      <c r="M30" s="273"/>
      <c r="O30" s="5"/>
      <c r="P30" s="6"/>
      <c r="Q30" s="12"/>
    </row>
    <row r="31" spans="1:17" ht="1.5" customHeight="1">
      <c r="A31" s="36"/>
      <c r="B31" s="36"/>
      <c r="C31" s="45"/>
      <c r="D31" s="45"/>
      <c r="E31" s="46"/>
      <c r="F31" s="46"/>
      <c r="G31" s="46"/>
      <c r="H31" s="47"/>
      <c r="I31" s="48"/>
      <c r="J31" s="49"/>
      <c r="K31" s="49"/>
      <c r="L31" s="49"/>
      <c r="M31" s="50"/>
      <c r="O31" s="5"/>
      <c r="P31" s="6"/>
      <c r="Q31" s="12"/>
    </row>
    <row r="32" spans="1:17" ht="12.75">
      <c r="A32" s="274" t="s">
        <v>153</v>
      </c>
      <c r="B32" s="275"/>
      <c r="C32" s="276" t="s">
        <v>480</v>
      </c>
      <c r="D32" s="276">
        <v>1</v>
      </c>
      <c r="E32" s="277">
        <v>0</v>
      </c>
      <c r="F32" s="277">
        <v>0</v>
      </c>
      <c r="G32" s="277">
        <v>0</v>
      </c>
      <c r="H32" s="277">
        <f>$D32*(((E32*(1+$E$2/100))+(F32*(1+$E$4/100))+(G32*(1+$E$3/100)))*(1+$E$5/100))</f>
        <v>0</v>
      </c>
      <c r="I32" s="161"/>
      <c r="J32" s="271">
        <v>67.95</v>
      </c>
      <c r="K32" s="271">
        <v>42</v>
      </c>
      <c r="L32" s="271">
        <v>0</v>
      </c>
      <c r="M32" s="272">
        <f>$D32*(((J32*(1+$E$2/100))+(K32*(1+$E$4/100))+(L32*(1+$E$3/100)))*(1+$E$5/100))</f>
        <v>151.0575</v>
      </c>
      <c r="O32" s="5"/>
      <c r="P32" s="6"/>
      <c r="Q32" s="12"/>
    </row>
    <row r="33" spans="1:17" ht="12.75">
      <c r="A33" s="279" t="s">
        <v>154</v>
      </c>
      <c r="B33" s="280"/>
      <c r="C33" s="276"/>
      <c r="D33" s="276"/>
      <c r="E33" s="277"/>
      <c r="F33" s="277"/>
      <c r="G33" s="277"/>
      <c r="H33" s="278"/>
      <c r="I33" s="161"/>
      <c r="J33" s="271"/>
      <c r="K33" s="271"/>
      <c r="L33" s="271"/>
      <c r="M33" s="273"/>
      <c r="O33" s="5"/>
      <c r="P33" s="6"/>
      <c r="Q33" s="12"/>
    </row>
    <row r="34" spans="1:17" ht="1.5" customHeight="1">
      <c r="A34" s="36"/>
      <c r="B34" s="36"/>
      <c r="C34" s="51"/>
      <c r="D34" s="51"/>
      <c r="E34" s="52"/>
      <c r="F34" s="52"/>
      <c r="G34" s="52"/>
      <c r="H34" s="52"/>
      <c r="I34" s="48"/>
      <c r="J34" s="49"/>
      <c r="K34" s="49"/>
      <c r="L34" s="49"/>
      <c r="M34" s="50"/>
      <c r="O34" s="5"/>
      <c r="P34" s="6"/>
      <c r="Q34" s="12"/>
    </row>
    <row r="35" spans="1:17" ht="12.75">
      <c r="A35" s="274" t="s">
        <v>164</v>
      </c>
      <c r="B35" s="275"/>
      <c r="C35" s="276" t="s">
        <v>480</v>
      </c>
      <c r="D35" s="276">
        <v>1</v>
      </c>
      <c r="E35" s="277">
        <v>0</v>
      </c>
      <c r="F35" s="277">
        <v>0</v>
      </c>
      <c r="G35" s="277">
        <v>0</v>
      </c>
      <c r="H35" s="277">
        <f>$D35*(((E35*(1+$E$2/100))+(F35*(1+$E$4/100))+(G35*(1+$E$3/100)))*(1+$E$5/100))</f>
        <v>0</v>
      </c>
      <c r="I35" s="161"/>
      <c r="J35" s="271">
        <v>251.25</v>
      </c>
      <c r="K35" s="271">
        <v>84</v>
      </c>
      <c r="L35" s="271">
        <v>0</v>
      </c>
      <c r="M35" s="272">
        <f>$D35*(((J35*(1+$E$2/100))+(K35*(1+$E$4/100))+(L35*(1+$E$3/100)))*(1+$E$5/100))</f>
        <v>441.6885</v>
      </c>
      <c r="O35" s="5"/>
      <c r="P35" s="6"/>
      <c r="Q35" s="12"/>
    </row>
    <row r="36" spans="1:17" ht="12.75">
      <c r="A36" s="279" t="s">
        <v>14</v>
      </c>
      <c r="B36" s="280"/>
      <c r="C36" s="276"/>
      <c r="D36" s="276"/>
      <c r="E36" s="277"/>
      <c r="F36" s="277"/>
      <c r="G36" s="277"/>
      <c r="H36" s="278"/>
      <c r="I36" s="161"/>
      <c r="J36" s="271"/>
      <c r="K36" s="271"/>
      <c r="L36" s="271"/>
      <c r="M36" s="273"/>
      <c r="O36" s="5"/>
      <c r="P36" s="6"/>
      <c r="Q36" s="12"/>
    </row>
    <row r="37" spans="1:17" ht="1.5" customHeight="1">
      <c r="A37" s="36"/>
      <c r="B37" s="36"/>
      <c r="C37" s="51"/>
      <c r="D37" s="51"/>
      <c r="E37" s="52"/>
      <c r="F37" s="52"/>
      <c r="G37" s="52"/>
      <c r="H37" s="52"/>
      <c r="I37" s="48"/>
      <c r="J37" s="49"/>
      <c r="K37" s="49"/>
      <c r="L37" s="49"/>
      <c r="M37" s="50"/>
      <c r="O37" s="5"/>
      <c r="P37" s="6"/>
      <c r="Q37" s="12"/>
    </row>
    <row r="38" spans="1:17" ht="12.75">
      <c r="A38" s="274" t="s">
        <v>7</v>
      </c>
      <c r="B38" s="275"/>
      <c r="C38" s="276" t="s">
        <v>480</v>
      </c>
      <c r="D38" s="276">
        <v>1</v>
      </c>
      <c r="E38" s="277">
        <v>0</v>
      </c>
      <c r="F38" s="277">
        <v>0</v>
      </c>
      <c r="G38" s="277">
        <v>0</v>
      </c>
      <c r="H38" s="277">
        <f>$D38*(((E38*(1+$E$2/100))+(F38*(1+$E$4/100))+(G38*(1+$E$3/100)))*(1+$E$5/100))</f>
        <v>0</v>
      </c>
      <c r="I38" s="161"/>
      <c r="J38" s="271">
        <v>51.75</v>
      </c>
      <c r="K38" s="271">
        <v>10.5</v>
      </c>
      <c r="L38" s="271">
        <v>0</v>
      </c>
      <c r="M38" s="272">
        <f>$D38*(((J38*(1+$E$2/100))+(K38*(1+$E$4/100))+(L38*(1+$E$3/100)))*(1+$E$5/100))</f>
        <v>79.82700000000001</v>
      </c>
      <c r="O38" s="5"/>
      <c r="P38" s="6"/>
      <c r="Q38" s="12"/>
    </row>
    <row r="39" spans="1:17" ht="12.75">
      <c r="A39" s="279" t="s">
        <v>20</v>
      </c>
      <c r="B39" s="280"/>
      <c r="C39" s="276"/>
      <c r="D39" s="276"/>
      <c r="E39" s="277"/>
      <c r="F39" s="277"/>
      <c r="G39" s="277"/>
      <c r="H39" s="278"/>
      <c r="I39" s="161"/>
      <c r="J39" s="271"/>
      <c r="K39" s="271"/>
      <c r="L39" s="271"/>
      <c r="M39" s="273"/>
      <c r="O39" s="5"/>
      <c r="P39" s="6"/>
      <c r="Q39" s="12"/>
    </row>
    <row r="40" spans="1:17" ht="1.5" customHeight="1">
      <c r="A40" s="36"/>
      <c r="B40" s="36"/>
      <c r="C40" s="45"/>
      <c r="D40" s="45"/>
      <c r="E40" s="46"/>
      <c r="F40" s="46"/>
      <c r="G40" s="46"/>
      <c r="H40" s="47"/>
      <c r="I40" s="48"/>
      <c r="J40" s="49"/>
      <c r="K40" s="49"/>
      <c r="L40" s="49"/>
      <c r="M40" s="50"/>
      <c r="O40" s="5"/>
      <c r="P40" s="6"/>
      <c r="Q40" s="12"/>
    </row>
    <row r="41" spans="1:17" ht="12.75">
      <c r="A41" s="274" t="s">
        <v>8</v>
      </c>
      <c r="B41" s="275"/>
      <c r="C41" s="276" t="s">
        <v>480</v>
      </c>
      <c r="D41" s="276">
        <v>1</v>
      </c>
      <c r="E41" s="277">
        <v>0</v>
      </c>
      <c r="F41" s="277">
        <v>0</v>
      </c>
      <c r="G41" s="277">
        <v>0</v>
      </c>
      <c r="H41" s="277">
        <f>$D41*(((E41*(1+$E$2/100))+(F41*(1+$E$4/100))+(G41*(1+$E$3/100)))*(1+$E$5/100))</f>
        <v>0</v>
      </c>
      <c r="I41" s="161"/>
      <c r="J41" s="271">
        <v>405</v>
      </c>
      <c r="K41" s="271">
        <v>21</v>
      </c>
      <c r="L41" s="271">
        <v>0</v>
      </c>
      <c r="M41" s="272">
        <f>$D41*(((J41*(1+$E$2/100))+(K41*(1+$E$4/100))+(L41*(1+$E$3/100)))*(1+$E$5/100))</f>
        <v>524.4690000000002</v>
      </c>
      <c r="O41" s="5"/>
      <c r="P41" s="6"/>
      <c r="Q41" s="12"/>
    </row>
    <row r="42" spans="1:17" ht="12.75">
      <c r="A42" s="279" t="s">
        <v>13</v>
      </c>
      <c r="B42" s="280"/>
      <c r="C42" s="276"/>
      <c r="D42" s="276"/>
      <c r="E42" s="277"/>
      <c r="F42" s="277"/>
      <c r="G42" s="277"/>
      <c r="H42" s="278"/>
      <c r="I42" s="161"/>
      <c r="J42" s="271"/>
      <c r="K42" s="271"/>
      <c r="L42" s="271"/>
      <c r="M42" s="273"/>
      <c r="O42" s="5"/>
      <c r="P42" s="6"/>
      <c r="Q42" s="12"/>
    </row>
    <row r="43" spans="1:17" ht="1.5" customHeight="1">
      <c r="A43" s="36"/>
      <c r="B43" s="36"/>
      <c r="C43" s="51"/>
      <c r="D43" s="51"/>
      <c r="E43" s="52"/>
      <c r="F43" s="52"/>
      <c r="G43" s="52"/>
      <c r="H43" s="52"/>
      <c r="I43" s="48"/>
      <c r="J43" s="49"/>
      <c r="K43" s="49"/>
      <c r="L43" s="49"/>
      <c r="M43" s="50"/>
      <c r="O43" s="5"/>
      <c r="P43" s="6"/>
      <c r="Q43" s="12"/>
    </row>
    <row r="44" spans="1:17" ht="12.75">
      <c r="A44" s="274" t="s">
        <v>9</v>
      </c>
      <c r="B44" s="275"/>
      <c r="C44" s="276" t="s">
        <v>480</v>
      </c>
      <c r="D44" s="276">
        <v>1</v>
      </c>
      <c r="E44" s="277">
        <v>0</v>
      </c>
      <c r="F44" s="277">
        <v>0</v>
      </c>
      <c r="G44" s="277">
        <v>0</v>
      </c>
      <c r="H44" s="277">
        <f>$D44*(((E44*(1+$E$2/100))+(F44*(1+$E$4/100))+(G44*(1+$E$3/100)))*(1+$E$5/100))</f>
        <v>0</v>
      </c>
      <c r="I44" s="161"/>
      <c r="J44" s="271">
        <v>40</v>
      </c>
      <c r="K44" s="271">
        <v>7</v>
      </c>
      <c r="L44" s="271">
        <v>0</v>
      </c>
      <c r="M44" s="272">
        <f>$D44*(((J44*(1+$E$2/100))+(K44*(1+$E$4/100))+(L44*(1+$E$3/100)))*(1+$E$5/100))</f>
        <v>59.873000000000005</v>
      </c>
      <c r="O44" s="5"/>
      <c r="P44" s="15"/>
      <c r="Q44" s="12"/>
    </row>
    <row r="45" spans="1:17" ht="12.75">
      <c r="A45" s="279" t="s">
        <v>10</v>
      </c>
      <c r="B45" s="280"/>
      <c r="C45" s="276"/>
      <c r="D45" s="276"/>
      <c r="E45" s="277"/>
      <c r="F45" s="277"/>
      <c r="G45" s="277"/>
      <c r="H45" s="278"/>
      <c r="I45" s="161"/>
      <c r="J45" s="271"/>
      <c r="K45" s="271"/>
      <c r="L45" s="271"/>
      <c r="M45" s="273"/>
      <c r="O45" s="5"/>
      <c r="P45" s="15"/>
      <c r="Q45" s="12"/>
    </row>
    <row r="46" spans="1:17" ht="1.5" customHeight="1">
      <c r="A46" s="36"/>
      <c r="B46" s="36"/>
      <c r="C46" s="51"/>
      <c r="D46" s="51"/>
      <c r="E46" s="53"/>
      <c r="F46" s="53"/>
      <c r="G46" s="53"/>
      <c r="H46" s="53"/>
      <c r="I46" s="48"/>
      <c r="J46" s="53"/>
      <c r="K46" s="53"/>
      <c r="L46" s="53"/>
      <c r="M46" s="54"/>
      <c r="O46" s="5"/>
      <c r="P46" s="15"/>
      <c r="Q46" s="12"/>
    </row>
    <row r="47" spans="1:17" ht="12.75">
      <c r="A47" s="274" t="s">
        <v>11</v>
      </c>
      <c r="B47" s="275"/>
      <c r="C47" s="276" t="s">
        <v>480</v>
      </c>
      <c r="D47" s="276">
        <v>1</v>
      </c>
      <c r="E47" s="277">
        <v>0</v>
      </c>
      <c r="F47" s="277">
        <v>0</v>
      </c>
      <c r="G47" s="277">
        <v>0</v>
      </c>
      <c r="H47" s="277">
        <f>$D47*(((E47*(1+$E$2/100))+(F47*(1+$E$4/100))+(G47*(1+$E$3/100)))*(1+$E$5/100))</f>
        <v>0</v>
      </c>
      <c r="I47" s="161"/>
      <c r="J47" s="271">
        <v>812.25</v>
      </c>
      <c r="K47" s="271">
        <v>336</v>
      </c>
      <c r="L47" s="271">
        <v>0</v>
      </c>
      <c r="M47" s="272">
        <f>$D47*(((J47*(1+$E$2/100))+(K47*(1+$E$4/100))+(L47*(1+$E$3/100)))*(1+$E$5/100))</f>
        <v>1533.5265000000002</v>
      </c>
      <c r="O47" s="5"/>
      <c r="P47" s="6"/>
      <c r="Q47" s="12"/>
    </row>
    <row r="48" spans="1:17" ht="12.75">
      <c r="A48" s="279" t="s">
        <v>12</v>
      </c>
      <c r="B48" s="280"/>
      <c r="C48" s="276"/>
      <c r="D48" s="276"/>
      <c r="E48" s="277"/>
      <c r="F48" s="277"/>
      <c r="G48" s="277"/>
      <c r="H48" s="278"/>
      <c r="I48" s="161"/>
      <c r="J48" s="271"/>
      <c r="K48" s="271"/>
      <c r="L48" s="271"/>
      <c r="M48" s="273"/>
      <c r="O48" s="5"/>
      <c r="P48" s="6"/>
      <c r="Q48" s="12"/>
    </row>
    <row r="49" spans="1:17" ht="1.5" customHeight="1">
      <c r="A49" s="36"/>
      <c r="B49" s="36"/>
      <c r="C49" s="51"/>
      <c r="D49" s="51"/>
      <c r="E49" s="52"/>
      <c r="F49" s="52"/>
      <c r="G49" s="52"/>
      <c r="H49" s="52"/>
      <c r="I49" s="48"/>
      <c r="J49" s="49"/>
      <c r="K49" s="49"/>
      <c r="L49" s="49"/>
      <c r="M49" s="50"/>
      <c r="O49" s="5"/>
      <c r="P49" s="6"/>
      <c r="Q49" s="12"/>
    </row>
    <row r="50" spans="1:17" ht="12.75">
      <c r="A50" s="274" t="s">
        <v>15</v>
      </c>
      <c r="B50" s="275"/>
      <c r="C50" s="276" t="s">
        <v>480</v>
      </c>
      <c r="D50" s="276">
        <v>1</v>
      </c>
      <c r="E50" s="277">
        <v>0</v>
      </c>
      <c r="F50" s="277">
        <v>0</v>
      </c>
      <c r="G50" s="277">
        <v>0</v>
      </c>
      <c r="H50" s="277">
        <f>$D50*(((E50*(1+$E$2/100))+(F50*(1+$E$4/100))+(G50*(1+$E$3/100)))*(1+$E$5/100))</f>
        <v>0</v>
      </c>
      <c r="I50" s="161"/>
      <c r="J50" s="271">
        <v>243.75</v>
      </c>
      <c r="K50" s="271">
        <v>84</v>
      </c>
      <c r="L50" s="271">
        <v>0</v>
      </c>
      <c r="M50" s="272">
        <f>$D50*(((J50*(1+$E$2/100))+(K50*(1+$E$4/100))+(L50*(1+$E$3/100)))*(1+$E$5/100))</f>
        <v>432.6135</v>
      </c>
      <c r="O50" s="5"/>
      <c r="P50" s="6"/>
      <c r="Q50" s="12"/>
    </row>
    <row r="51" spans="1:17" ht="12.75">
      <c r="A51" s="279" t="s">
        <v>16</v>
      </c>
      <c r="B51" s="280"/>
      <c r="C51" s="276"/>
      <c r="D51" s="276"/>
      <c r="E51" s="277"/>
      <c r="F51" s="277"/>
      <c r="G51" s="277"/>
      <c r="H51" s="278"/>
      <c r="I51" s="161"/>
      <c r="J51" s="271"/>
      <c r="K51" s="271"/>
      <c r="L51" s="271"/>
      <c r="M51" s="273"/>
      <c r="O51" s="5"/>
      <c r="P51" s="6"/>
      <c r="Q51" s="12"/>
    </row>
    <row r="52" spans="1:17" ht="1.5" customHeight="1">
      <c r="A52" s="36"/>
      <c r="B52" s="36"/>
      <c r="C52" s="45"/>
      <c r="D52" s="45"/>
      <c r="E52" s="46"/>
      <c r="F52" s="46"/>
      <c r="G52" s="46"/>
      <c r="H52" s="47"/>
      <c r="I52" s="48"/>
      <c r="J52" s="49"/>
      <c r="K52" s="49"/>
      <c r="L52" s="49"/>
      <c r="M52" s="50"/>
      <c r="O52" s="5"/>
      <c r="P52" s="6"/>
      <c r="Q52" s="12"/>
    </row>
    <row r="53" spans="1:17" ht="12.75">
      <c r="A53" s="274" t="s">
        <v>17</v>
      </c>
      <c r="B53" s="275"/>
      <c r="C53" s="276" t="s">
        <v>480</v>
      </c>
      <c r="D53" s="276">
        <v>1</v>
      </c>
      <c r="E53" s="277">
        <v>0</v>
      </c>
      <c r="F53" s="277">
        <v>0</v>
      </c>
      <c r="G53" s="277">
        <v>0</v>
      </c>
      <c r="H53" s="277">
        <f>$D53*(((E53*(1+$E$2/100))+(F53*(1+$E$4/100))+(G53*(1+$E$3/100)))*(1+$E$5/100))</f>
        <v>0</v>
      </c>
      <c r="I53" s="161"/>
      <c r="J53" s="271">
        <v>114.95</v>
      </c>
      <c r="K53" s="271">
        <v>84</v>
      </c>
      <c r="L53" s="271">
        <v>0</v>
      </c>
      <c r="M53" s="272">
        <f>$D53*(((J53*(1+$E$2/100))+(K53*(1+$E$4/100))+(L53*(1+$E$3/100)))*(1+$E$5/100))</f>
        <v>276.76550000000003</v>
      </c>
      <c r="O53" s="5"/>
      <c r="P53" s="6"/>
      <c r="Q53" s="12"/>
    </row>
    <row r="54" spans="1:17" ht="12.75">
      <c r="A54" s="279" t="s">
        <v>18</v>
      </c>
      <c r="B54" s="280"/>
      <c r="C54" s="276"/>
      <c r="D54" s="276"/>
      <c r="E54" s="277"/>
      <c r="F54" s="277"/>
      <c r="G54" s="277"/>
      <c r="H54" s="278"/>
      <c r="I54" s="161"/>
      <c r="J54" s="271"/>
      <c r="K54" s="271"/>
      <c r="L54" s="271"/>
      <c r="M54" s="273"/>
      <c r="O54" s="5"/>
      <c r="P54" s="6"/>
      <c r="Q54" s="12"/>
    </row>
    <row r="55" spans="1:17" ht="1.5" customHeight="1">
      <c r="A55" s="36"/>
      <c r="B55" s="36"/>
      <c r="C55" s="51"/>
      <c r="D55" s="51"/>
      <c r="E55" s="52"/>
      <c r="F55" s="52"/>
      <c r="G55" s="52"/>
      <c r="H55" s="52"/>
      <c r="I55" s="48"/>
      <c r="J55" s="49"/>
      <c r="K55" s="49"/>
      <c r="L55" s="49"/>
      <c r="M55" s="50"/>
      <c r="O55" s="5"/>
      <c r="P55" s="6"/>
      <c r="Q55" s="12"/>
    </row>
    <row r="56" spans="1:17" ht="12.75">
      <c r="A56" s="274" t="s">
        <v>122</v>
      </c>
      <c r="B56" s="275"/>
      <c r="C56" s="276" t="s">
        <v>480</v>
      </c>
      <c r="D56" s="276">
        <v>1</v>
      </c>
      <c r="E56" s="277">
        <v>0</v>
      </c>
      <c r="F56" s="277">
        <v>0</v>
      </c>
      <c r="G56" s="277">
        <v>0</v>
      </c>
      <c r="H56" s="277">
        <f>$D56*(((E56*(1+$E$2/100))+(F56*(1+$E$4/100))+(G56*(1+$E$3/100)))*(1+$E$5/100))</f>
        <v>0</v>
      </c>
      <c r="I56" s="161"/>
      <c r="J56" s="271">
        <v>5671.5</v>
      </c>
      <c r="K56" s="271">
        <v>672</v>
      </c>
      <c r="L56" s="271">
        <v>0</v>
      </c>
      <c r="M56" s="272">
        <f>$D56*(((J56*(1+$E$2/100))+(K56*(1+$E$4/100))+(L56*(1+$E$3/100)))*(1+$E$5/100))</f>
        <v>7963.923000000001</v>
      </c>
      <c r="O56" s="5"/>
      <c r="P56" s="6"/>
      <c r="Q56" s="12"/>
    </row>
    <row r="57" spans="1:17" ht="12.75">
      <c r="A57" s="279" t="s">
        <v>234</v>
      </c>
      <c r="B57" s="280"/>
      <c r="C57" s="276"/>
      <c r="D57" s="276"/>
      <c r="E57" s="277"/>
      <c r="F57" s="277"/>
      <c r="G57" s="277"/>
      <c r="H57" s="278"/>
      <c r="I57" s="161"/>
      <c r="J57" s="271"/>
      <c r="K57" s="271"/>
      <c r="L57" s="271"/>
      <c r="M57" s="273"/>
      <c r="O57" s="5"/>
      <c r="P57" s="6"/>
      <c r="Q57" s="12"/>
    </row>
    <row r="58" spans="1:17" ht="1.5" customHeight="1">
      <c r="A58" s="36"/>
      <c r="B58" s="36"/>
      <c r="C58" s="51"/>
      <c r="D58" s="51"/>
      <c r="E58" s="52"/>
      <c r="F58" s="52"/>
      <c r="G58" s="52"/>
      <c r="H58" s="52"/>
      <c r="I58" s="48"/>
      <c r="J58" s="49"/>
      <c r="K58" s="49"/>
      <c r="L58" s="49"/>
      <c r="M58" s="50"/>
      <c r="O58" s="5"/>
      <c r="P58" s="6"/>
      <c r="Q58" s="12"/>
    </row>
    <row r="59" spans="1:17" ht="12.75">
      <c r="A59" s="274" t="s">
        <v>388</v>
      </c>
      <c r="B59" s="275"/>
      <c r="C59" s="276" t="s">
        <v>481</v>
      </c>
      <c r="D59" s="276">
        <v>300</v>
      </c>
      <c r="E59" s="277">
        <v>0</v>
      </c>
      <c r="F59" s="277">
        <v>0</v>
      </c>
      <c r="G59" s="277">
        <v>0</v>
      </c>
      <c r="H59" s="277">
        <f>$D59*(((E59*(1+$E$2/100))+(F59*(1+$E$4/100))+(G59*(1+$E$3/100)))*(1+$E$5/100))</f>
        <v>0</v>
      </c>
      <c r="I59" s="161"/>
      <c r="J59" s="271">
        <v>0.08</v>
      </c>
      <c r="K59" s="271">
        <v>0.375</v>
      </c>
      <c r="L59" s="271">
        <v>0</v>
      </c>
      <c r="M59" s="272">
        <f>$D59*(((J59*(1+$E$2/100))+(K59*(1+$E$4/100))+(L59*(1+$E$3/100)))*(1+$E$5/100))</f>
        <v>213.42749999999998</v>
      </c>
      <c r="O59" s="5"/>
      <c r="P59" s="6"/>
      <c r="Q59" s="12"/>
    </row>
    <row r="60" spans="1:17" ht="12.75">
      <c r="A60" s="279" t="s">
        <v>22</v>
      </c>
      <c r="B60" s="280"/>
      <c r="C60" s="276"/>
      <c r="D60" s="276"/>
      <c r="E60" s="277"/>
      <c r="F60" s="277"/>
      <c r="G60" s="277"/>
      <c r="H60" s="278"/>
      <c r="I60" s="161"/>
      <c r="J60" s="271"/>
      <c r="K60" s="271"/>
      <c r="L60" s="271"/>
      <c r="M60" s="273"/>
      <c r="O60" s="5"/>
      <c r="P60" s="6"/>
      <c r="Q60" s="12"/>
    </row>
    <row r="61" spans="1:17" ht="1.5" customHeight="1">
      <c r="A61" s="36"/>
      <c r="B61" s="36"/>
      <c r="C61" s="45"/>
      <c r="D61" s="45"/>
      <c r="E61" s="46"/>
      <c r="F61" s="46"/>
      <c r="G61" s="46"/>
      <c r="H61" s="47"/>
      <c r="I61" s="48"/>
      <c r="J61" s="49"/>
      <c r="K61" s="49"/>
      <c r="L61" s="49"/>
      <c r="M61" s="50"/>
      <c r="O61" s="5"/>
      <c r="P61" s="6"/>
      <c r="Q61" s="12"/>
    </row>
    <row r="62" spans="1:17" ht="12.75">
      <c r="A62" s="274" t="s">
        <v>387</v>
      </c>
      <c r="B62" s="275"/>
      <c r="C62" s="276" t="s">
        <v>481</v>
      </c>
      <c r="D62" s="276">
        <v>300</v>
      </c>
      <c r="E62" s="277">
        <v>0</v>
      </c>
      <c r="F62" s="277">
        <v>0</v>
      </c>
      <c r="G62" s="277">
        <v>0</v>
      </c>
      <c r="H62" s="277">
        <f>$D62*(((E62*(1+$E$2/100))+(F62*(1+$E$4/100))+(G62*(1+$E$3/100)))*(1+$E$5/100))</f>
        <v>0</v>
      </c>
      <c r="I62" s="161"/>
      <c r="J62" s="271">
        <v>0.159</v>
      </c>
      <c r="K62" s="271">
        <v>0.375</v>
      </c>
      <c r="L62" s="271">
        <v>0</v>
      </c>
      <c r="M62" s="272">
        <f>$D62*(((J62*(1+$E$2/100))+(K62*(1+$E$4/100))+(L62*(1+$E$3/100)))*(1+$E$5/100))</f>
        <v>242.1045</v>
      </c>
      <c r="O62" s="5"/>
      <c r="P62" s="6"/>
      <c r="Q62" s="12"/>
    </row>
    <row r="63" spans="1:17" ht="12.75">
      <c r="A63" s="279" t="s">
        <v>24</v>
      </c>
      <c r="B63" s="280"/>
      <c r="C63" s="276"/>
      <c r="D63" s="276"/>
      <c r="E63" s="277"/>
      <c r="F63" s="277"/>
      <c r="G63" s="277"/>
      <c r="H63" s="278"/>
      <c r="I63" s="161"/>
      <c r="J63" s="271"/>
      <c r="K63" s="271"/>
      <c r="L63" s="271"/>
      <c r="M63" s="273"/>
      <c r="O63" s="5"/>
      <c r="P63" s="6"/>
      <c r="Q63" s="12"/>
    </row>
    <row r="64" spans="1:17" ht="1.5" customHeight="1">
      <c r="A64" s="36"/>
      <c r="B64" s="36"/>
      <c r="C64" s="51"/>
      <c r="D64" s="51"/>
      <c r="E64" s="52"/>
      <c r="F64" s="52"/>
      <c r="G64" s="52"/>
      <c r="H64" s="52"/>
      <c r="I64" s="48"/>
      <c r="J64" s="49"/>
      <c r="K64" s="49"/>
      <c r="L64" s="49"/>
      <c r="M64" s="50"/>
      <c r="O64" s="5"/>
      <c r="P64" s="6"/>
      <c r="Q64" s="12"/>
    </row>
    <row r="65" spans="1:17" ht="12.75">
      <c r="A65" s="274" t="s">
        <v>386</v>
      </c>
      <c r="B65" s="275"/>
      <c r="C65" s="276" t="s">
        <v>481</v>
      </c>
      <c r="D65" s="276">
        <v>150</v>
      </c>
      <c r="E65" s="277">
        <v>0</v>
      </c>
      <c r="F65" s="277">
        <v>0</v>
      </c>
      <c r="G65" s="277">
        <v>0</v>
      </c>
      <c r="H65" s="277">
        <f>$D65*(((E65*(1+$E$2/100))+(F65*(1+$E$4/100))+(G65*(1+$E$3/100)))*(1+$E$5/100))</f>
        <v>0</v>
      </c>
      <c r="I65" s="161"/>
      <c r="J65" s="271">
        <v>0.228</v>
      </c>
      <c r="K65" s="271">
        <v>0.375</v>
      </c>
      <c r="L65" s="271">
        <v>0</v>
      </c>
      <c r="M65" s="272">
        <f>$D65*(((J65*(1+$E$2/100))+(K65*(1+$E$4/100))+(L65*(1+$E$3/100)))*(1+$E$5/100))</f>
        <v>133.57575000000003</v>
      </c>
      <c r="O65" s="5"/>
      <c r="P65" s="15"/>
      <c r="Q65" s="12"/>
    </row>
    <row r="66" spans="1:17" ht="12.75">
      <c r="A66" s="279" t="s">
        <v>26</v>
      </c>
      <c r="B66" s="280"/>
      <c r="C66" s="276"/>
      <c r="D66" s="276"/>
      <c r="E66" s="277"/>
      <c r="F66" s="277"/>
      <c r="G66" s="277"/>
      <c r="H66" s="278"/>
      <c r="I66" s="161"/>
      <c r="J66" s="271"/>
      <c r="K66" s="271"/>
      <c r="L66" s="271"/>
      <c r="M66" s="273"/>
      <c r="O66" s="5"/>
      <c r="P66" s="15"/>
      <c r="Q66" s="12"/>
    </row>
    <row r="67" spans="1:17" ht="1.5" customHeight="1">
      <c r="A67" s="36"/>
      <c r="B67" s="36"/>
      <c r="C67" s="51"/>
      <c r="D67" s="51"/>
      <c r="E67" s="53"/>
      <c r="F67" s="53"/>
      <c r="G67" s="53"/>
      <c r="H67" s="53"/>
      <c r="I67" s="48"/>
      <c r="J67" s="53"/>
      <c r="K67" s="53"/>
      <c r="L67" s="53"/>
      <c r="M67" s="54"/>
      <c r="O67" s="5"/>
      <c r="P67" s="15"/>
      <c r="Q67" s="12"/>
    </row>
    <row r="68" spans="1:17" ht="12.75">
      <c r="A68" s="274" t="s">
        <v>65</v>
      </c>
      <c r="B68" s="275"/>
      <c r="C68" s="276" t="s">
        <v>481</v>
      </c>
      <c r="D68" s="276">
        <v>150</v>
      </c>
      <c r="E68" s="277">
        <v>2.44</v>
      </c>
      <c r="F68" s="277">
        <v>3.73</v>
      </c>
      <c r="G68" s="277">
        <v>0</v>
      </c>
      <c r="H68" s="277">
        <f>$D68*(((E68*(1+$E$2/100))+(F68*(1+$E$4/100))+(G68*(1+$E$3/100)))*(1+$E$5/100))</f>
        <v>1359.8805</v>
      </c>
      <c r="I68" s="161"/>
      <c r="J68" s="271">
        <v>0</v>
      </c>
      <c r="K68" s="271">
        <v>0</v>
      </c>
      <c r="L68" s="271">
        <v>0</v>
      </c>
      <c r="M68" s="272">
        <f>$D68*(((J68*(1+$E$2/100))+(K68*(1+$E$4/100))+(L68*(1+$E$3/100)))*(1+$E$5/100))</f>
        <v>0</v>
      </c>
      <c r="O68" s="5"/>
      <c r="P68" s="6"/>
      <c r="Q68" s="12"/>
    </row>
    <row r="69" spans="1:17" ht="12.75">
      <c r="A69" s="274" t="s">
        <v>288</v>
      </c>
      <c r="B69" s="275"/>
      <c r="C69" s="276"/>
      <c r="D69" s="276"/>
      <c r="E69" s="277"/>
      <c r="F69" s="277"/>
      <c r="G69" s="277"/>
      <c r="H69" s="278"/>
      <c r="I69" s="161"/>
      <c r="J69" s="271"/>
      <c r="K69" s="271"/>
      <c r="L69" s="271"/>
      <c r="M69" s="273"/>
      <c r="O69" s="5"/>
      <c r="P69" s="6"/>
      <c r="Q69" s="12"/>
    </row>
    <row r="70" spans="1:17" ht="1.5" customHeight="1">
      <c r="A70" s="36"/>
      <c r="B70" s="36"/>
      <c r="C70" s="51"/>
      <c r="D70" s="51"/>
      <c r="E70" s="52"/>
      <c r="F70" s="52"/>
      <c r="G70" s="52"/>
      <c r="H70" s="52"/>
      <c r="I70" s="48"/>
      <c r="J70" s="49"/>
      <c r="K70" s="49"/>
      <c r="L70" s="49"/>
      <c r="M70" s="50"/>
      <c r="O70" s="5"/>
      <c r="P70" s="6"/>
      <c r="Q70" s="12"/>
    </row>
    <row r="71" spans="1:17" ht="12.75">
      <c r="A71" s="274" t="s">
        <v>56</v>
      </c>
      <c r="B71" s="275"/>
      <c r="C71" s="276" t="s">
        <v>57</v>
      </c>
      <c r="D71" s="276">
        <v>2</v>
      </c>
      <c r="E71" s="277">
        <v>382.4</v>
      </c>
      <c r="F71" s="277">
        <v>628.25</v>
      </c>
      <c r="G71" s="277">
        <v>0</v>
      </c>
      <c r="H71" s="277">
        <f>$D71*(((E71*(1+$E$2/100))+(F71*(1+$E$4/100))+(G71*(1+$E$3/100)))*(1+$E$5/100))</f>
        <v>2984.8115000000003</v>
      </c>
      <c r="I71" s="161"/>
      <c r="J71" s="271">
        <v>0</v>
      </c>
      <c r="K71" s="271">
        <v>0</v>
      </c>
      <c r="L71" s="271">
        <v>0</v>
      </c>
      <c r="M71" s="272">
        <f>$D71*(((J71*(1+$E$2/100))+(K71*(1+$E$4/100))+(L71*(1+$E$3/100)))*(1+$E$5/100))</f>
        <v>0</v>
      </c>
      <c r="O71" s="5"/>
      <c r="P71" s="6"/>
      <c r="Q71" s="12"/>
    </row>
    <row r="72" spans="1:17" ht="12.75">
      <c r="A72" s="274" t="s">
        <v>289</v>
      </c>
      <c r="B72" s="275"/>
      <c r="C72" s="276"/>
      <c r="D72" s="276"/>
      <c r="E72" s="277"/>
      <c r="F72" s="277"/>
      <c r="G72" s="277"/>
      <c r="H72" s="278"/>
      <c r="I72" s="161"/>
      <c r="J72" s="271"/>
      <c r="K72" s="271"/>
      <c r="L72" s="271"/>
      <c r="M72" s="273"/>
      <c r="O72" s="5"/>
      <c r="P72" s="6"/>
      <c r="Q72" s="12"/>
    </row>
    <row r="73" spans="1:17" ht="1.5" customHeight="1">
      <c r="A73" s="36"/>
      <c r="B73" s="36"/>
      <c r="C73" s="45"/>
      <c r="D73" s="45"/>
      <c r="E73" s="46"/>
      <c r="F73" s="46"/>
      <c r="G73" s="46"/>
      <c r="H73" s="47"/>
      <c r="I73" s="48"/>
      <c r="J73" s="49"/>
      <c r="K73" s="49"/>
      <c r="L73" s="49"/>
      <c r="M73" s="50"/>
      <c r="O73" s="5"/>
      <c r="P73" s="6"/>
      <c r="Q73" s="12"/>
    </row>
    <row r="74" spans="1:17" ht="12.75">
      <c r="A74" s="274"/>
      <c r="B74" s="275"/>
      <c r="C74" s="276" t="s">
        <v>480</v>
      </c>
      <c r="D74" s="276">
        <v>0</v>
      </c>
      <c r="E74" s="277">
        <v>0</v>
      </c>
      <c r="F74" s="277">
        <v>0</v>
      </c>
      <c r="G74" s="277">
        <v>0</v>
      </c>
      <c r="H74" s="277">
        <f>$D74*(((E74*(1+$E$2/100))+(F74*(1+$E$4/100))+(G74*(1+$E$3/100)))*(1+$E$5/100))</f>
        <v>0</v>
      </c>
      <c r="I74" s="161"/>
      <c r="J74" s="271">
        <v>0</v>
      </c>
      <c r="K74" s="271">
        <v>0</v>
      </c>
      <c r="L74" s="271">
        <v>0</v>
      </c>
      <c r="M74" s="272">
        <f>$D74*(((J74*(1+$E$2/100))+(K74*(1+$E$4/100))+(L74*(1+$E$3/100)))*(1+$E$5/100))</f>
        <v>0</v>
      </c>
      <c r="O74" s="5"/>
      <c r="P74" s="6"/>
      <c r="Q74" s="12"/>
    </row>
    <row r="75" spans="1:17" ht="12.75">
      <c r="A75" s="274"/>
      <c r="B75" s="275"/>
      <c r="C75" s="276"/>
      <c r="D75" s="276"/>
      <c r="E75" s="277"/>
      <c r="F75" s="277"/>
      <c r="G75" s="277"/>
      <c r="H75" s="278"/>
      <c r="I75" s="161"/>
      <c r="J75" s="271"/>
      <c r="K75" s="271"/>
      <c r="L75" s="271"/>
      <c r="M75" s="273"/>
      <c r="O75" s="5"/>
      <c r="P75" s="6"/>
      <c r="Q75" s="12"/>
    </row>
    <row r="76" spans="1:17" ht="1.5" customHeight="1">
      <c r="A76" s="36"/>
      <c r="B76" s="36"/>
      <c r="C76" s="51"/>
      <c r="D76" s="51"/>
      <c r="E76" s="52"/>
      <c r="F76" s="52"/>
      <c r="G76" s="52"/>
      <c r="H76" s="52"/>
      <c r="I76" s="48"/>
      <c r="J76" s="49"/>
      <c r="K76" s="49"/>
      <c r="L76" s="49"/>
      <c r="M76" s="50"/>
      <c r="O76" s="5"/>
      <c r="P76" s="6"/>
      <c r="Q76" s="12"/>
    </row>
    <row r="77" spans="1:17" ht="12.75">
      <c r="A77" s="274"/>
      <c r="B77" s="275"/>
      <c r="C77" s="276" t="s">
        <v>480</v>
      </c>
      <c r="D77" s="276">
        <v>0</v>
      </c>
      <c r="E77" s="277">
        <v>0</v>
      </c>
      <c r="F77" s="277">
        <v>0</v>
      </c>
      <c r="G77" s="277">
        <v>0</v>
      </c>
      <c r="H77" s="277">
        <f>$D77*(((E77*(1+$E$2/100))+(F77*(1+$E$4/100))+(G77*(1+$E$3/100)))*(1+$E$5/100))</f>
        <v>0</v>
      </c>
      <c r="I77" s="161"/>
      <c r="J77" s="271">
        <v>0</v>
      </c>
      <c r="K77" s="271">
        <v>0</v>
      </c>
      <c r="L77" s="271">
        <v>0</v>
      </c>
      <c r="M77" s="272">
        <f>$D77*(((J77*(1+$E$2/100))+(K77*(1+$E$4/100))+(L77*(1+$E$3/100)))*(1+$E$5/100))</f>
        <v>0</v>
      </c>
      <c r="O77" s="5"/>
      <c r="P77" s="15"/>
      <c r="Q77" s="12"/>
    </row>
    <row r="78" spans="1:17" ht="12.75">
      <c r="A78" s="274"/>
      <c r="B78" s="275"/>
      <c r="C78" s="276"/>
      <c r="D78" s="276"/>
      <c r="E78" s="277"/>
      <c r="F78" s="277"/>
      <c r="G78" s="277"/>
      <c r="H78" s="278"/>
      <c r="I78" s="161"/>
      <c r="J78" s="271"/>
      <c r="K78" s="271"/>
      <c r="L78" s="271"/>
      <c r="M78" s="273"/>
      <c r="O78" s="5"/>
      <c r="P78" s="15"/>
      <c r="Q78" s="12"/>
    </row>
    <row r="79" spans="1:17" ht="1.5" customHeight="1">
      <c r="A79" s="36"/>
      <c r="B79" s="36"/>
      <c r="C79" s="51"/>
      <c r="D79" s="51"/>
      <c r="E79" s="53"/>
      <c r="F79" s="53"/>
      <c r="G79" s="53"/>
      <c r="H79" s="53"/>
      <c r="I79" s="48"/>
      <c r="J79" s="53"/>
      <c r="K79" s="53"/>
      <c r="L79" s="53"/>
      <c r="M79" s="54"/>
      <c r="O79" s="5"/>
      <c r="P79" s="15"/>
      <c r="Q79" s="12"/>
    </row>
    <row r="80" spans="1:17" ht="12.75">
      <c r="A80" s="274"/>
      <c r="B80" s="275"/>
      <c r="C80" s="276" t="s">
        <v>480</v>
      </c>
      <c r="D80" s="276">
        <v>0</v>
      </c>
      <c r="E80" s="271">
        <v>0</v>
      </c>
      <c r="F80" s="271">
        <v>0</v>
      </c>
      <c r="G80" s="271">
        <v>0</v>
      </c>
      <c r="H80" s="271">
        <v>0</v>
      </c>
      <c r="I80" s="161"/>
      <c r="J80" s="271">
        <v>0</v>
      </c>
      <c r="K80" s="271">
        <v>0</v>
      </c>
      <c r="L80" s="271">
        <v>0</v>
      </c>
      <c r="M80" s="272">
        <f>$D80*(((J80*(1+$E$2/100))+(K80*(1+$E$4/100))+(L80*(1+$E$3/100)))*(1+$E$5/100))</f>
        <v>0</v>
      </c>
      <c r="O80" s="5"/>
      <c r="P80" s="15"/>
      <c r="Q80" s="12"/>
    </row>
    <row r="81" spans="1:17" ht="12.75">
      <c r="A81" s="274"/>
      <c r="B81" s="275"/>
      <c r="C81" s="276"/>
      <c r="D81" s="276"/>
      <c r="E81" s="271"/>
      <c r="F81" s="271"/>
      <c r="G81" s="271"/>
      <c r="H81" s="271"/>
      <c r="I81" s="161"/>
      <c r="J81" s="271"/>
      <c r="K81" s="271"/>
      <c r="L81" s="271"/>
      <c r="M81" s="273"/>
      <c r="O81" s="12"/>
      <c r="P81" s="6"/>
      <c r="Q81" s="12"/>
    </row>
    <row r="82" spans="1:17" ht="1.5" customHeight="1">
      <c r="A82" s="55"/>
      <c r="B82" s="55"/>
      <c r="C82" s="55"/>
      <c r="D82" s="55"/>
      <c r="E82" s="56"/>
      <c r="F82" s="56"/>
      <c r="G82" s="56"/>
      <c r="H82" s="56"/>
      <c r="I82" s="55"/>
      <c r="J82" s="55"/>
      <c r="K82" s="55"/>
      <c r="L82" s="55"/>
      <c r="M82" s="57"/>
      <c r="O82" s="12"/>
      <c r="P82" s="12"/>
      <c r="Q82" s="12"/>
    </row>
    <row r="83" spans="1:17" ht="12.75">
      <c r="A83" s="160" t="s">
        <v>499</v>
      </c>
      <c r="B83" s="160"/>
      <c r="C83" s="160"/>
      <c r="D83" s="160"/>
      <c r="E83" s="162"/>
      <c r="F83" s="162"/>
      <c r="G83" s="162"/>
      <c r="H83" s="163">
        <f>SUM(H17:H82)</f>
        <v>4344.692</v>
      </c>
      <c r="I83" s="164"/>
      <c r="J83" s="160"/>
      <c r="K83" s="165"/>
      <c r="L83" s="150"/>
      <c r="M83" s="163">
        <f>SUM(M17:M82)</f>
        <v>14842.155240000002</v>
      </c>
      <c r="O83" s="13"/>
      <c r="P83" s="12"/>
      <c r="Q83" s="12"/>
    </row>
    <row r="84" spans="1:17" ht="1.5" customHeight="1">
      <c r="A84" s="58"/>
      <c r="B84" s="58"/>
      <c r="C84" s="58"/>
      <c r="D84" s="58"/>
      <c r="E84" s="58"/>
      <c r="F84" s="59"/>
      <c r="G84" s="58"/>
      <c r="H84" s="60"/>
      <c r="I84" s="58"/>
      <c r="J84" s="58"/>
      <c r="K84" s="59"/>
      <c r="L84" s="55"/>
      <c r="M84" s="60"/>
      <c r="O84" s="13"/>
      <c r="P84" s="12"/>
      <c r="Q84" s="12"/>
    </row>
    <row r="85" spans="1:17" ht="12.75">
      <c r="A85" s="263" t="s">
        <v>496</v>
      </c>
      <c r="B85" s="264"/>
      <c r="C85" s="264"/>
      <c r="D85" s="264"/>
      <c r="E85" s="264" t="s">
        <v>484</v>
      </c>
      <c r="F85" s="264"/>
      <c r="G85" s="264"/>
      <c r="H85" s="264"/>
      <c r="I85" s="264"/>
      <c r="J85" s="264"/>
      <c r="K85" s="264"/>
      <c r="L85" s="264"/>
      <c r="M85" s="264"/>
      <c r="O85" s="5"/>
      <c r="P85" s="6"/>
      <c r="Q85" s="12"/>
    </row>
    <row r="86" spans="1:17" ht="12.75">
      <c r="A86" s="316" t="s">
        <v>418</v>
      </c>
      <c r="B86" s="317"/>
      <c r="C86" s="317"/>
      <c r="D86" s="317"/>
      <c r="E86" s="317"/>
      <c r="F86" s="317"/>
      <c r="G86" s="317"/>
      <c r="H86" s="317"/>
      <c r="I86" s="317"/>
      <c r="J86" s="317"/>
      <c r="K86" s="317"/>
      <c r="L86" s="317"/>
      <c r="M86" s="317"/>
      <c r="O86" s="5"/>
      <c r="P86" s="6"/>
      <c r="Q86" s="12"/>
    </row>
    <row r="87" spans="1:17" ht="12.75">
      <c r="A87" s="316"/>
      <c r="B87" s="317"/>
      <c r="C87" s="317"/>
      <c r="D87" s="317"/>
      <c r="E87" s="317"/>
      <c r="F87" s="317"/>
      <c r="G87" s="317"/>
      <c r="H87" s="317"/>
      <c r="I87" s="317"/>
      <c r="J87" s="317"/>
      <c r="K87" s="317"/>
      <c r="L87" s="317"/>
      <c r="M87" s="317"/>
      <c r="O87" s="5"/>
      <c r="P87" s="6"/>
      <c r="Q87" s="12"/>
    </row>
    <row r="88" spans="1:17" ht="12.75">
      <c r="A88" s="298"/>
      <c r="B88" s="298"/>
      <c r="C88" s="298"/>
      <c r="D88" s="298"/>
      <c r="E88" s="298"/>
      <c r="F88" s="298"/>
      <c r="G88" s="298"/>
      <c r="H88" s="298"/>
      <c r="I88" s="298"/>
      <c r="J88" s="298"/>
      <c r="K88" s="298"/>
      <c r="L88" s="298"/>
      <c r="M88" s="298"/>
      <c r="O88" s="5"/>
      <c r="P88" s="6"/>
      <c r="Q88" s="12"/>
    </row>
    <row r="89" spans="1:17" ht="12.75">
      <c r="A89" s="150"/>
      <c r="B89" s="150"/>
      <c r="C89" s="150"/>
      <c r="D89" s="150"/>
      <c r="E89" s="284" t="s">
        <v>477</v>
      </c>
      <c r="F89" s="284"/>
      <c r="G89" s="284"/>
      <c r="H89" s="151"/>
      <c r="I89" s="160"/>
      <c r="J89" s="284" t="s">
        <v>395</v>
      </c>
      <c r="K89" s="284"/>
      <c r="L89" s="284"/>
      <c r="M89" s="285"/>
      <c r="O89" s="12"/>
      <c r="P89" s="12"/>
      <c r="Q89" s="12"/>
    </row>
    <row r="90" spans="1:17" ht="12.75">
      <c r="A90" s="160" t="s">
        <v>478</v>
      </c>
      <c r="B90" s="160"/>
      <c r="C90" s="151" t="s">
        <v>479</v>
      </c>
      <c r="D90" s="151" t="s">
        <v>482</v>
      </c>
      <c r="E90" s="151" t="s">
        <v>468</v>
      </c>
      <c r="F90" s="151" t="s">
        <v>493</v>
      </c>
      <c r="G90" s="151" t="s">
        <v>467</v>
      </c>
      <c r="H90" s="151" t="s">
        <v>61</v>
      </c>
      <c r="I90" s="160"/>
      <c r="J90" s="151" t="s">
        <v>468</v>
      </c>
      <c r="K90" s="151" t="s">
        <v>493</v>
      </c>
      <c r="L90" s="151" t="s">
        <v>467</v>
      </c>
      <c r="M90" s="151" t="s">
        <v>61</v>
      </c>
      <c r="O90" s="302"/>
      <c r="P90" s="302"/>
      <c r="Q90" s="12"/>
    </row>
    <row r="91" spans="1:17" ht="1.5" customHeight="1">
      <c r="A91" s="36"/>
      <c r="B91" s="36"/>
      <c r="C91" s="38"/>
      <c r="D91" s="38"/>
      <c r="E91" s="41"/>
      <c r="F91" s="41"/>
      <c r="G91" s="41"/>
      <c r="H91" s="41"/>
      <c r="I91" s="42"/>
      <c r="J91" s="41"/>
      <c r="K91" s="41"/>
      <c r="L91" s="41"/>
      <c r="M91" s="43"/>
      <c r="O91" s="12"/>
      <c r="P91" s="12"/>
      <c r="Q91" s="12"/>
    </row>
    <row r="92" spans="1:17" ht="12.75">
      <c r="A92" s="274" t="s">
        <v>62</v>
      </c>
      <c r="B92" s="275"/>
      <c r="C92" s="276" t="s">
        <v>57</v>
      </c>
      <c r="D92" s="276">
        <v>1</v>
      </c>
      <c r="E92" s="277">
        <v>0</v>
      </c>
      <c r="F92" s="277">
        <v>0</v>
      </c>
      <c r="G92" s="277">
        <v>0</v>
      </c>
      <c r="H92" s="277">
        <f>H83</f>
        <v>4344.692</v>
      </c>
      <c r="I92" s="161"/>
      <c r="J92" s="271">
        <v>0</v>
      </c>
      <c r="K92" s="271">
        <v>0</v>
      </c>
      <c r="L92" s="271">
        <v>0</v>
      </c>
      <c r="M92" s="272">
        <f>M83</f>
        <v>14842.155240000002</v>
      </c>
      <c r="O92" s="13"/>
      <c r="P92" s="14"/>
      <c r="Q92" s="12"/>
    </row>
    <row r="93" spans="1:17" ht="12.75">
      <c r="A93" s="308"/>
      <c r="B93" s="309"/>
      <c r="C93" s="276"/>
      <c r="D93" s="276"/>
      <c r="E93" s="277"/>
      <c r="F93" s="277"/>
      <c r="G93" s="277"/>
      <c r="H93" s="278"/>
      <c r="I93" s="161"/>
      <c r="J93" s="271"/>
      <c r="K93" s="271"/>
      <c r="L93" s="271"/>
      <c r="M93" s="273"/>
      <c r="O93" s="13"/>
      <c r="P93" s="14"/>
      <c r="Q93" s="12"/>
    </row>
    <row r="94" spans="1:17" ht="1.5" customHeight="1">
      <c r="A94" s="44"/>
      <c r="B94" s="44"/>
      <c r="C94" s="45"/>
      <c r="D94" s="45"/>
      <c r="E94" s="46"/>
      <c r="F94" s="46"/>
      <c r="G94" s="46"/>
      <c r="H94" s="47"/>
      <c r="I94" s="48"/>
      <c r="J94" s="49"/>
      <c r="K94" s="49"/>
      <c r="L94" s="49"/>
      <c r="M94" s="50"/>
      <c r="O94" s="13"/>
      <c r="P94" s="14"/>
      <c r="Q94" s="12"/>
    </row>
    <row r="95" spans="1:17" ht="12.75">
      <c r="A95" s="274" t="s">
        <v>84</v>
      </c>
      <c r="B95" s="275"/>
      <c r="C95" s="276" t="s">
        <v>480</v>
      </c>
      <c r="D95" s="276">
        <v>1</v>
      </c>
      <c r="E95" s="277">
        <v>0</v>
      </c>
      <c r="F95" s="277">
        <v>0</v>
      </c>
      <c r="G95" s="277">
        <v>0</v>
      </c>
      <c r="H95" s="277">
        <f>$D95*(((E95*(1+$E$2/100))+(F95*(1+$E$4/100))+(G95*(1+$E$3/100)))*(1+$E$5/100))</f>
        <v>0</v>
      </c>
      <c r="I95" s="161"/>
      <c r="J95" s="271">
        <v>3</v>
      </c>
      <c r="K95" s="271">
        <v>0</v>
      </c>
      <c r="L95" s="271">
        <v>0</v>
      </c>
      <c r="M95" s="272">
        <f>$D95*(((J95*(1+$E$2/100))+(K95*(1+$E$4/100))+(L95*(1+$E$3/100)))*(1+$E$5/100))</f>
        <v>3.630000000000001</v>
      </c>
      <c r="O95" s="5"/>
      <c r="P95" s="6"/>
      <c r="Q95" s="12"/>
    </row>
    <row r="96" spans="1:17" ht="12.75">
      <c r="A96" s="279" t="s">
        <v>82</v>
      </c>
      <c r="B96" s="280"/>
      <c r="C96" s="276"/>
      <c r="D96" s="276"/>
      <c r="E96" s="277"/>
      <c r="F96" s="277"/>
      <c r="G96" s="277"/>
      <c r="H96" s="278"/>
      <c r="I96" s="161"/>
      <c r="J96" s="271"/>
      <c r="K96" s="271"/>
      <c r="L96" s="271"/>
      <c r="M96" s="273"/>
      <c r="O96" s="5"/>
      <c r="P96" s="6"/>
      <c r="Q96" s="12"/>
    </row>
    <row r="97" spans="1:17" ht="1.5" customHeight="1">
      <c r="A97" s="36"/>
      <c r="B97" s="36"/>
      <c r="C97" s="51"/>
      <c r="D97" s="51"/>
      <c r="E97" s="52"/>
      <c r="F97" s="52"/>
      <c r="G97" s="52"/>
      <c r="H97" s="52"/>
      <c r="I97" s="48"/>
      <c r="J97" s="49"/>
      <c r="K97" s="49"/>
      <c r="L97" s="49"/>
      <c r="M97" s="50"/>
      <c r="O97" s="5"/>
      <c r="P97" s="6"/>
      <c r="Q97" s="12"/>
    </row>
    <row r="98" spans="1:17" ht="12.75">
      <c r="A98" s="274" t="s">
        <v>127</v>
      </c>
      <c r="B98" s="275"/>
      <c r="C98" s="276" t="s">
        <v>480</v>
      </c>
      <c r="D98" s="276">
        <v>1</v>
      </c>
      <c r="E98" s="277">
        <v>0</v>
      </c>
      <c r="F98" s="277">
        <v>0</v>
      </c>
      <c r="G98" s="277">
        <v>0</v>
      </c>
      <c r="H98" s="277">
        <f>$D98*(((E98*(1+$E$2/100))+(F98*(1+$E$4/100))+(G98*(1+$E$3/100)))*(1+$E$5/100))</f>
        <v>0</v>
      </c>
      <c r="I98" s="161"/>
      <c r="J98" s="271">
        <v>130</v>
      </c>
      <c r="K98" s="271">
        <v>146</v>
      </c>
      <c r="L98" s="271">
        <v>0</v>
      </c>
      <c r="M98" s="272">
        <f>$D98*(((J98*(1+$E$2/100))+(K98*(1+$E$4/100))+(L98*(1+$E$3/100)))*(1+$E$5/100))</f>
        <v>396.594</v>
      </c>
      <c r="O98" s="5"/>
      <c r="P98" s="6"/>
      <c r="Q98" s="12"/>
    </row>
    <row r="99" spans="1:17" ht="12.75">
      <c r="A99" s="279" t="s">
        <v>124</v>
      </c>
      <c r="B99" s="280"/>
      <c r="C99" s="276"/>
      <c r="D99" s="276"/>
      <c r="E99" s="277"/>
      <c r="F99" s="277"/>
      <c r="G99" s="277"/>
      <c r="H99" s="278"/>
      <c r="I99" s="161"/>
      <c r="J99" s="271"/>
      <c r="K99" s="271"/>
      <c r="L99" s="271"/>
      <c r="M99" s="273"/>
      <c r="O99" s="5"/>
      <c r="P99" s="6"/>
      <c r="Q99" s="12"/>
    </row>
    <row r="100" spans="1:17" ht="1.5" customHeight="1">
      <c r="A100" s="36"/>
      <c r="B100" s="36"/>
      <c r="C100" s="45"/>
      <c r="D100" s="45"/>
      <c r="E100" s="46"/>
      <c r="F100" s="46"/>
      <c r="G100" s="46"/>
      <c r="H100" s="47"/>
      <c r="I100" s="48"/>
      <c r="J100" s="49"/>
      <c r="K100" s="49"/>
      <c r="L100" s="49"/>
      <c r="M100" s="50"/>
      <c r="O100" s="5"/>
      <c r="P100" s="6"/>
      <c r="Q100" s="12"/>
    </row>
    <row r="101" spans="1:17" ht="12.75">
      <c r="A101" s="274" t="s">
        <v>68</v>
      </c>
      <c r="B101" s="275"/>
      <c r="C101" s="276" t="s">
        <v>480</v>
      </c>
      <c r="D101" s="276">
        <v>2</v>
      </c>
      <c r="E101" s="277">
        <v>0</v>
      </c>
      <c r="F101" s="277">
        <v>0</v>
      </c>
      <c r="G101" s="277">
        <v>0</v>
      </c>
      <c r="H101" s="277">
        <f>$D101*(((E101*(1+$E$2/100))+(F101*(1+$E$4/100))+(G101*(1+$E$3/100)))*(1+$E$5/100))</f>
        <v>0</v>
      </c>
      <c r="I101" s="161"/>
      <c r="J101" s="271">
        <v>14.95</v>
      </c>
      <c r="K101" s="271">
        <v>63.38</v>
      </c>
      <c r="L101" s="271">
        <v>0</v>
      </c>
      <c r="M101" s="272">
        <f>$D101*(((J101*(1+$E$2/100))+(K101*(1+$E$4/100))+(L101*(1+$E$3/100)))*(1+$E$5/100))</f>
        <v>243.93864000000002</v>
      </c>
      <c r="O101" s="5"/>
      <c r="P101" s="15"/>
      <c r="Q101" s="12"/>
    </row>
    <row r="102" spans="1:17" ht="12.75">
      <c r="A102" s="279" t="s">
        <v>4</v>
      </c>
      <c r="B102" s="280"/>
      <c r="C102" s="276"/>
      <c r="D102" s="276"/>
      <c r="E102" s="277"/>
      <c r="F102" s="277"/>
      <c r="G102" s="277"/>
      <c r="H102" s="278"/>
      <c r="I102" s="161"/>
      <c r="J102" s="271"/>
      <c r="K102" s="271"/>
      <c r="L102" s="271"/>
      <c r="M102" s="273"/>
      <c r="O102" s="5"/>
      <c r="P102" s="15"/>
      <c r="Q102" s="12"/>
    </row>
    <row r="103" spans="1:17" ht="1.5" customHeight="1">
      <c r="A103" s="36"/>
      <c r="B103" s="36"/>
      <c r="C103" s="51"/>
      <c r="D103" s="51"/>
      <c r="E103" s="53"/>
      <c r="F103" s="53"/>
      <c r="G103" s="53"/>
      <c r="H103" s="53"/>
      <c r="I103" s="48"/>
      <c r="J103" s="53"/>
      <c r="K103" s="53"/>
      <c r="L103" s="53"/>
      <c r="M103" s="54"/>
      <c r="O103" s="5"/>
      <c r="P103" s="15"/>
      <c r="Q103" s="12"/>
    </row>
    <row r="104" spans="1:17" ht="12.75">
      <c r="A104" s="274" t="s">
        <v>63</v>
      </c>
      <c r="B104" s="275"/>
      <c r="C104" s="276" t="s">
        <v>480</v>
      </c>
      <c r="D104" s="276">
        <v>1</v>
      </c>
      <c r="E104" s="277">
        <v>0</v>
      </c>
      <c r="F104" s="277">
        <v>0</v>
      </c>
      <c r="G104" s="277">
        <v>0</v>
      </c>
      <c r="H104" s="277">
        <f>$D104*(((E104*(1+$E$2/100))+(F104*(1+$E$4/100))+(G104*(1+$E$3/100)))*(1+$E$5/100))</f>
        <v>0</v>
      </c>
      <c r="I104" s="161"/>
      <c r="J104" s="271">
        <v>525</v>
      </c>
      <c r="K104" s="271">
        <v>84</v>
      </c>
      <c r="L104" s="271">
        <v>0</v>
      </c>
      <c r="M104" s="272">
        <f>$D104*(((J104*(1+$E$2/100))+(K104*(1+$E$4/100))+(L104*(1+$E$3/100)))*(1+$E$5/100))</f>
        <v>772.926</v>
      </c>
      <c r="O104" s="5"/>
      <c r="P104" s="15"/>
      <c r="Q104" s="12"/>
    </row>
    <row r="105" spans="1:17" ht="12.75">
      <c r="A105" s="279" t="s">
        <v>64</v>
      </c>
      <c r="B105" s="280"/>
      <c r="C105" s="276"/>
      <c r="D105" s="276"/>
      <c r="E105" s="277"/>
      <c r="F105" s="277"/>
      <c r="G105" s="277"/>
      <c r="H105" s="278"/>
      <c r="I105" s="161"/>
      <c r="J105" s="271"/>
      <c r="K105" s="271"/>
      <c r="L105" s="271"/>
      <c r="M105" s="273"/>
      <c r="O105" s="5"/>
      <c r="P105" s="15"/>
      <c r="Q105" s="12"/>
    </row>
    <row r="106" spans="1:17" ht="1.5" customHeight="1">
      <c r="A106" s="36"/>
      <c r="B106" s="36"/>
      <c r="C106" s="51"/>
      <c r="D106" s="51"/>
      <c r="E106" s="53"/>
      <c r="F106" s="53"/>
      <c r="G106" s="53"/>
      <c r="H106" s="53"/>
      <c r="I106" s="48"/>
      <c r="J106" s="53"/>
      <c r="K106" s="53"/>
      <c r="L106" s="53"/>
      <c r="M106" s="54"/>
      <c r="O106" s="5"/>
      <c r="P106" s="15"/>
      <c r="Q106" s="12"/>
    </row>
    <row r="107" spans="1:17" ht="12.75">
      <c r="A107" s="274" t="s">
        <v>385</v>
      </c>
      <c r="B107" s="275"/>
      <c r="C107" s="276" t="s">
        <v>481</v>
      </c>
      <c r="D107" s="276">
        <v>300</v>
      </c>
      <c r="E107" s="277">
        <v>0</v>
      </c>
      <c r="F107" s="277">
        <v>0</v>
      </c>
      <c r="G107" s="277">
        <v>0</v>
      </c>
      <c r="H107" s="277">
        <f>$D107*(((E107*(1+$E$2/100))+(F107*(1+$E$4/100))+(G107*(1+$E$3/100)))*(1+$E$5/100))</f>
        <v>0</v>
      </c>
      <c r="I107" s="161"/>
      <c r="J107" s="271">
        <v>0.082</v>
      </c>
      <c r="K107" s="271">
        <v>0.38</v>
      </c>
      <c r="L107" s="271">
        <v>0</v>
      </c>
      <c r="M107" s="272">
        <f>$D107*(((J107*(1+$E$2/100))+(K107*(1+$E$4/100))+(L107*(1+$E$3/100)))*(1+$E$5/100))</f>
        <v>216.61200000000005</v>
      </c>
      <c r="O107" s="5"/>
      <c r="P107" s="6"/>
      <c r="Q107" s="12"/>
    </row>
    <row r="108" spans="1:17" ht="12.75">
      <c r="A108" s="279" t="s">
        <v>22</v>
      </c>
      <c r="B108" s="280"/>
      <c r="C108" s="276"/>
      <c r="D108" s="276"/>
      <c r="E108" s="277"/>
      <c r="F108" s="277"/>
      <c r="G108" s="277"/>
      <c r="H108" s="278"/>
      <c r="I108" s="161"/>
      <c r="J108" s="271"/>
      <c r="K108" s="271"/>
      <c r="L108" s="271"/>
      <c r="M108" s="273"/>
      <c r="O108" s="5"/>
      <c r="P108" s="6"/>
      <c r="Q108" s="12"/>
    </row>
    <row r="109" spans="1:17" ht="1.5" customHeight="1">
      <c r="A109" s="36"/>
      <c r="B109" s="36"/>
      <c r="C109" s="51"/>
      <c r="D109" s="51"/>
      <c r="E109" s="52"/>
      <c r="F109" s="52"/>
      <c r="G109" s="52"/>
      <c r="H109" s="52"/>
      <c r="I109" s="48"/>
      <c r="J109" s="49"/>
      <c r="K109" s="49"/>
      <c r="L109" s="49"/>
      <c r="M109" s="50"/>
      <c r="O109" s="5"/>
      <c r="P109" s="6"/>
      <c r="Q109" s="12"/>
    </row>
    <row r="110" spans="1:17" ht="12.75">
      <c r="A110" s="274" t="s">
        <v>384</v>
      </c>
      <c r="B110" s="275"/>
      <c r="C110" s="276" t="s">
        <v>481</v>
      </c>
      <c r="D110" s="276">
        <v>150</v>
      </c>
      <c r="E110" s="277">
        <v>0</v>
      </c>
      <c r="F110" s="277">
        <v>0</v>
      </c>
      <c r="G110" s="277">
        <v>0</v>
      </c>
      <c r="H110" s="277">
        <f>$D110*(((E110*(1+$E$2/100))+(F110*(1+$E$4/100))+(G110*(1+$E$3/100)))*(1+$E$5/100))</f>
        <v>0</v>
      </c>
      <c r="I110" s="161"/>
      <c r="J110" s="271">
        <v>0.16</v>
      </c>
      <c r="K110" s="271">
        <v>0.38</v>
      </c>
      <c r="L110" s="271">
        <v>0</v>
      </c>
      <c r="M110" s="272">
        <f>$D110*(((J110*(1+$E$2/100))+(K110*(1+$E$4/100))+(L110*(1+$E$3/100)))*(1+$E$5/100))</f>
        <v>122.46300000000002</v>
      </c>
      <c r="O110" s="5"/>
      <c r="P110" s="6"/>
      <c r="Q110" s="12"/>
    </row>
    <row r="111" spans="1:17" ht="12.75">
      <c r="A111" s="279" t="s">
        <v>24</v>
      </c>
      <c r="B111" s="280"/>
      <c r="C111" s="276"/>
      <c r="D111" s="276"/>
      <c r="E111" s="277"/>
      <c r="F111" s="277"/>
      <c r="G111" s="277"/>
      <c r="H111" s="278"/>
      <c r="I111" s="161"/>
      <c r="J111" s="271"/>
      <c r="K111" s="271"/>
      <c r="L111" s="271"/>
      <c r="M111" s="273"/>
      <c r="O111" s="5"/>
      <c r="P111" s="6"/>
      <c r="Q111" s="12"/>
    </row>
    <row r="112" spans="1:17" ht="1.5" customHeight="1">
      <c r="A112" s="36"/>
      <c r="B112" s="36"/>
      <c r="C112" s="51"/>
      <c r="D112" s="51"/>
      <c r="E112" s="52"/>
      <c r="F112" s="52"/>
      <c r="G112" s="52"/>
      <c r="H112" s="52"/>
      <c r="I112" s="48"/>
      <c r="J112" s="49"/>
      <c r="K112" s="49"/>
      <c r="L112" s="49"/>
      <c r="M112" s="50"/>
      <c r="O112" s="5"/>
      <c r="P112" s="6"/>
      <c r="Q112" s="12"/>
    </row>
    <row r="113" spans="1:17" ht="12.75">
      <c r="A113" s="274" t="s">
        <v>65</v>
      </c>
      <c r="B113" s="275"/>
      <c r="C113" s="276" t="s">
        <v>481</v>
      </c>
      <c r="D113" s="276">
        <v>450</v>
      </c>
      <c r="E113" s="277">
        <v>2.44</v>
      </c>
      <c r="F113" s="277">
        <v>3.73</v>
      </c>
      <c r="G113" s="277">
        <v>0</v>
      </c>
      <c r="H113" s="277">
        <f>$D113*(((E113*(1+$E$2/100))+(F113*(1+$E$4/100))+(G113*(1+$E$3/100)))*(1+$E$5/100))</f>
        <v>4079.6415</v>
      </c>
      <c r="I113" s="161"/>
      <c r="J113" s="271">
        <v>0</v>
      </c>
      <c r="K113" s="271">
        <v>0</v>
      </c>
      <c r="L113" s="271">
        <v>0</v>
      </c>
      <c r="M113" s="272">
        <f>$D113*(((J113*(1+$E$2/100))+(K113*(1+$E$4/100))+(L113*(1+$E$3/100)))*(1+$E$5/100))</f>
        <v>0</v>
      </c>
      <c r="O113" s="5"/>
      <c r="P113" s="15"/>
      <c r="Q113" s="12"/>
    </row>
    <row r="114" spans="1:17" ht="12.75">
      <c r="A114" s="274" t="s">
        <v>290</v>
      </c>
      <c r="B114" s="275"/>
      <c r="C114" s="276"/>
      <c r="D114" s="276"/>
      <c r="E114" s="277"/>
      <c r="F114" s="277"/>
      <c r="G114" s="277"/>
      <c r="H114" s="278"/>
      <c r="I114" s="161"/>
      <c r="J114" s="271"/>
      <c r="K114" s="271"/>
      <c r="L114" s="271"/>
      <c r="M114" s="273"/>
      <c r="O114" s="5"/>
      <c r="P114" s="15"/>
      <c r="Q114" s="12"/>
    </row>
    <row r="115" spans="1:17" ht="1.5" customHeight="1">
      <c r="A115" s="36"/>
      <c r="B115" s="36"/>
      <c r="C115" s="51"/>
      <c r="D115" s="51"/>
      <c r="E115" s="53"/>
      <c r="F115" s="53"/>
      <c r="G115" s="53"/>
      <c r="H115" s="53"/>
      <c r="I115" s="48"/>
      <c r="J115" s="53"/>
      <c r="K115" s="53"/>
      <c r="L115" s="53"/>
      <c r="M115" s="54"/>
      <c r="O115" s="5"/>
      <c r="P115" s="15"/>
      <c r="Q115" s="12"/>
    </row>
    <row r="116" spans="1:17" ht="12.75">
      <c r="A116" s="274"/>
      <c r="B116" s="275"/>
      <c r="C116" s="276" t="s">
        <v>480</v>
      </c>
      <c r="D116" s="276">
        <v>0</v>
      </c>
      <c r="E116" s="277">
        <v>0</v>
      </c>
      <c r="F116" s="277">
        <v>0</v>
      </c>
      <c r="G116" s="277">
        <v>0</v>
      </c>
      <c r="H116" s="277">
        <f>$D116*(((E116*(1+$E$2/100))+(F116*(1+$E$4/100))+(G116*(1+$E$3/100)))*(1+$E$5/100))</f>
        <v>0</v>
      </c>
      <c r="I116" s="161"/>
      <c r="J116" s="271">
        <v>5</v>
      </c>
      <c r="K116" s="271">
        <v>2.5</v>
      </c>
      <c r="L116" s="271">
        <v>0</v>
      </c>
      <c r="M116" s="272">
        <f>$D116*(((J116*(1+$E$2/100))+(K116*(1+$E$4/100))+(L116*(1+$E$3/100)))*(1+$E$5/100))</f>
        <v>0</v>
      </c>
      <c r="O116" s="5"/>
      <c r="P116" s="15"/>
      <c r="Q116" s="12"/>
    </row>
    <row r="117" spans="1:17" ht="12.75">
      <c r="A117" s="274"/>
      <c r="B117" s="275"/>
      <c r="C117" s="276"/>
      <c r="D117" s="276"/>
      <c r="E117" s="277"/>
      <c r="F117" s="277"/>
      <c r="G117" s="277"/>
      <c r="H117" s="278"/>
      <c r="I117" s="161"/>
      <c r="J117" s="271"/>
      <c r="K117" s="271"/>
      <c r="L117" s="271"/>
      <c r="M117" s="273"/>
      <c r="O117" s="5"/>
      <c r="P117" s="15"/>
      <c r="Q117" s="12"/>
    </row>
    <row r="118" spans="1:17" ht="1.5" customHeight="1">
      <c r="A118" s="36"/>
      <c r="B118" s="36"/>
      <c r="C118" s="51"/>
      <c r="D118" s="51"/>
      <c r="E118" s="53"/>
      <c r="F118" s="53"/>
      <c r="G118" s="53"/>
      <c r="H118" s="53"/>
      <c r="I118" s="48"/>
      <c r="J118" s="53"/>
      <c r="K118" s="53"/>
      <c r="L118" s="53"/>
      <c r="M118" s="54"/>
      <c r="O118" s="5"/>
      <c r="P118" s="15"/>
      <c r="Q118" s="12"/>
    </row>
    <row r="119" spans="1:17" ht="12.75">
      <c r="A119" s="274"/>
      <c r="B119" s="275"/>
      <c r="C119" s="276">
        <v>0</v>
      </c>
      <c r="D119" s="276">
        <v>0</v>
      </c>
      <c r="E119" s="271">
        <v>0</v>
      </c>
      <c r="F119" s="271">
        <v>0</v>
      </c>
      <c r="G119" s="271">
        <v>0</v>
      </c>
      <c r="H119" s="277">
        <f>$D119*(((E119*(1+$E$2/100))+(F119*(1+$E$4/100))+(G119*(1+$E$3/100)))*(1+$E$5/100))</f>
        <v>0</v>
      </c>
      <c r="I119" s="161"/>
      <c r="J119" s="271">
        <v>0</v>
      </c>
      <c r="K119" s="271">
        <v>0</v>
      </c>
      <c r="L119" s="271">
        <v>0</v>
      </c>
      <c r="M119" s="272">
        <f>$D119*(((J119*(1+$E$2/100))+(K119*(1+$E$4/100))+(L119*(1+$E$3/100)))*(1+$E$5/100))</f>
        <v>0</v>
      </c>
      <c r="O119" s="5"/>
      <c r="P119" s="15"/>
      <c r="Q119" s="12"/>
    </row>
    <row r="120" spans="1:17" ht="12.75">
      <c r="A120" s="274"/>
      <c r="B120" s="275"/>
      <c r="C120" s="276"/>
      <c r="D120" s="276"/>
      <c r="E120" s="271"/>
      <c r="F120" s="271"/>
      <c r="G120" s="271"/>
      <c r="H120" s="278"/>
      <c r="I120" s="161"/>
      <c r="J120" s="271"/>
      <c r="K120" s="271"/>
      <c r="L120" s="271"/>
      <c r="M120" s="273"/>
      <c r="O120" s="12"/>
      <c r="P120" s="6"/>
      <c r="Q120" s="12"/>
    </row>
    <row r="121" spans="1:17" ht="1.5" customHeight="1">
      <c r="A121" s="55"/>
      <c r="B121" s="55"/>
      <c r="C121" s="55"/>
      <c r="D121" s="55"/>
      <c r="E121" s="56"/>
      <c r="F121" s="56"/>
      <c r="G121" s="56"/>
      <c r="H121" s="56"/>
      <c r="I121" s="55"/>
      <c r="J121" s="55"/>
      <c r="K121" s="55"/>
      <c r="L121" s="55"/>
      <c r="M121" s="57"/>
      <c r="O121" s="12"/>
      <c r="P121" s="12"/>
      <c r="Q121" s="12"/>
    </row>
    <row r="122" spans="1:17" ht="12.75">
      <c r="A122" s="160" t="s">
        <v>499</v>
      </c>
      <c r="B122" s="160"/>
      <c r="C122" s="160"/>
      <c r="D122" s="160"/>
      <c r="E122" s="160"/>
      <c r="F122" s="165"/>
      <c r="G122" s="160"/>
      <c r="H122" s="163">
        <f>SUM(H92:H121)</f>
        <v>8424.3335</v>
      </c>
      <c r="I122" s="164"/>
      <c r="J122" s="160"/>
      <c r="K122" s="165"/>
      <c r="L122" s="150"/>
      <c r="M122" s="163">
        <f>SUM(M92:M121)</f>
        <v>16598.31888</v>
      </c>
      <c r="O122" s="13"/>
      <c r="P122" s="12"/>
      <c r="Q122" s="12"/>
    </row>
    <row r="123" spans="1:17" ht="1.5" customHeight="1">
      <c r="A123" s="58"/>
      <c r="B123" s="58"/>
      <c r="C123" s="58"/>
      <c r="D123" s="58"/>
      <c r="E123" s="58"/>
      <c r="F123" s="59"/>
      <c r="G123" s="58"/>
      <c r="H123" s="60"/>
      <c r="I123" s="61"/>
      <c r="J123" s="58"/>
      <c r="K123" s="59"/>
      <c r="L123" s="55"/>
      <c r="M123" s="60"/>
      <c r="O123" s="13"/>
      <c r="P123" s="12"/>
      <c r="Q123" s="12"/>
    </row>
    <row r="124" spans="1:13" ht="12.75">
      <c r="A124" s="265" t="s">
        <v>497</v>
      </c>
      <c r="B124" s="266"/>
      <c r="C124" s="266"/>
      <c r="D124" s="266"/>
      <c r="E124" s="266" t="s">
        <v>485</v>
      </c>
      <c r="F124" s="266"/>
      <c r="G124" s="266"/>
      <c r="H124" s="266"/>
      <c r="I124" s="266"/>
      <c r="J124" s="266"/>
      <c r="K124" s="266"/>
      <c r="L124" s="266"/>
      <c r="M124" s="266"/>
    </row>
    <row r="125" spans="1:13" ht="12.75">
      <c r="A125" s="300" t="s">
        <v>462</v>
      </c>
      <c r="B125" s="318"/>
      <c r="C125" s="318"/>
      <c r="D125" s="318"/>
      <c r="E125" s="318"/>
      <c r="F125" s="318"/>
      <c r="G125" s="318"/>
      <c r="H125" s="318"/>
      <c r="I125" s="318"/>
      <c r="J125" s="318"/>
      <c r="K125" s="318"/>
      <c r="L125" s="318"/>
      <c r="M125" s="318"/>
    </row>
    <row r="126" spans="1:13" ht="12.75">
      <c r="A126" s="300"/>
      <c r="B126" s="318"/>
      <c r="C126" s="318"/>
      <c r="D126" s="318"/>
      <c r="E126" s="318"/>
      <c r="F126" s="318"/>
      <c r="G126" s="318"/>
      <c r="H126" s="318"/>
      <c r="I126" s="318"/>
      <c r="J126" s="318"/>
      <c r="K126" s="318"/>
      <c r="L126" s="318"/>
      <c r="M126" s="318"/>
    </row>
    <row r="127" spans="1:13" ht="12" customHeight="1">
      <c r="A127" s="301"/>
      <c r="B127" s="301"/>
      <c r="C127" s="301"/>
      <c r="D127" s="301"/>
      <c r="E127" s="301"/>
      <c r="F127" s="301"/>
      <c r="G127" s="301"/>
      <c r="H127" s="301"/>
      <c r="I127" s="301"/>
      <c r="J127" s="301"/>
      <c r="K127" s="301"/>
      <c r="L127" s="301"/>
      <c r="M127" s="301"/>
    </row>
    <row r="128" spans="1:13" ht="12.75">
      <c r="A128" s="301"/>
      <c r="B128" s="301"/>
      <c r="C128" s="301"/>
      <c r="D128" s="301"/>
      <c r="E128" s="301"/>
      <c r="F128" s="301"/>
      <c r="G128" s="301"/>
      <c r="H128" s="301"/>
      <c r="I128" s="301"/>
      <c r="J128" s="301"/>
      <c r="K128" s="301"/>
      <c r="L128" s="301"/>
      <c r="M128" s="301"/>
    </row>
    <row r="129" spans="1:17" ht="12.75">
      <c r="A129" s="150"/>
      <c r="B129" s="150"/>
      <c r="C129" s="150"/>
      <c r="D129" s="150"/>
      <c r="E129" s="284" t="s">
        <v>477</v>
      </c>
      <c r="F129" s="284"/>
      <c r="G129" s="284"/>
      <c r="H129" s="151"/>
      <c r="I129" s="160"/>
      <c r="J129" s="284" t="s">
        <v>469</v>
      </c>
      <c r="K129" s="284"/>
      <c r="L129" s="284"/>
      <c r="M129" s="285"/>
      <c r="O129" s="12"/>
      <c r="P129" s="12"/>
      <c r="Q129" s="12"/>
    </row>
    <row r="130" spans="1:17" ht="12.75">
      <c r="A130" s="160" t="s">
        <v>478</v>
      </c>
      <c r="B130" s="160"/>
      <c r="C130" s="151" t="s">
        <v>479</v>
      </c>
      <c r="D130" s="151" t="s">
        <v>482</v>
      </c>
      <c r="E130" s="151" t="s">
        <v>468</v>
      </c>
      <c r="F130" s="151" t="s">
        <v>493</v>
      </c>
      <c r="G130" s="151" t="s">
        <v>467</v>
      </c>
      <c r="H130" s="151" t="s">
        <v>61</v>
      </c>
      <c r="I130" s="160"/>
      <c r="J130" s="151" t="s">
        <v>468</v>
      </c>
      <c r="K130" s="151" t="s">
        <v>493</v>
      </c>
      <c r="L130" s="151" t="s">
        <v>467</v>
      </c>
      <c r="M130" s="151" t="s">
        <v>61</v>
      </c>
      <c r="O130" s="302"/>
      <c r="P130" s="302"/>
      <c r="Q130" s="12"/>
    </row>
    <row r="131" spans="1:17" ht="1.5" customHeight="1">
      <c r="A131" s="36"/>
      <c r="B131" s="36"/>
      <c r="C131" s="38"/>
      <c r="D131" s="38"/>
      <c r="E131" s="41"/>
      <c r="F131" s="41"/>
      <c r="G131" s="41"/>
      <c r="H131" s="41"/>
      <c r="I131" s="42"/>
      <c r="J131" s="41"/>
      <c r="K131" s="41"/>
      <c r="L131" s="41"/>
      <c r="M131" s="43"/>
      <c r="O131" s="12"/>
      <c r="P131" s="12"/>
      <c r="Q131" s="12"/>
    </row>
    <row r="132" spans="1:17" ht="12.75">
      <c r="A132" s="274" t="s">
        <v>369</v>
      </c>
      <c r="B132" s="275"/>
      <c r="C132" s="276" t="s">
        <v>480</v>
      </c>
      <c r="D132" s="276">
        <v>1</v>
      </c>
      <c r="E132" s="277">
        <v>0</v>
      </c>
      <c r="F132" s="277">
        <v>0</v>
      </c>
      <c r="G132" s="277">
        <v>0</v>
      </c>
      <c r="H132" s="277">
        <f>H122</f>
        <v>8424.3335</v>
      </c>
      <c r="I132" s="161"/>
      <c r="J132" s="271">
        <v>0</v>
      </c>
      <c r="K132" s="271">
        <v>0</v>
      </c>
      <c r="L132" s="271">
        <v>0</v>
      </c>
      <c r="M132" s="272">
        <f>M122</f>
        <v>16598.31888</v>
      </c>
      <c r="O132" s="13"/>
      <c r="P132" s="14"/>
      <c r="Q132" s="12"/>
    </row>
    <row r="133" spans="1:17" ht="12.75">
      <c r="A133" s="308"/>
      <c r="B133" s="309"/>
      <c r="C133" s="276"/>
      <c r="D133" s="276"/>
      <c r="E133" s="277"/>
      <c r="F133" s="277"/>
      <c r="G133" s="277"/>
      <c r="H133" s="278"/>
      <c r="I133" s="161"/>
      <c r="J133" s="271"/>
      <c r="K133" s="271"/>
      <c r="L133" s="271"/>
      <c r="M133" s="273"/>
      <c r="O133" s="13"/>
      <c r="P133" s="14"/>
      <c r="Q133" s="12"/>
    </row>
    <row r="134" spans="1:17" ht="1.5" customHeight="1">
      <c r="A134" s="44"/>
      <c r="B134" s="44"/>
      <c r="C134" s="45"/>
      <c r="D134" s="45"/>
      <c r="E134" s="46"/>
      <c r="F134" s="46"/>
      <c r="G134" s="46"/>
      <c r="H134" s="47"/>
      <c r="I134" s="48"/>
      <c r="J134" s="49"/>
      <c r="K134" s="49"/>
      <c r="L134" s="49"/>
      <c r="M134" s="50"/>
      <c r="O134" s="13"/>
      <c r="P134" s="14"/>
      <c r="Q134" s="12"/>
    </row>
    <row r="135" spans="1:17" ht="12.75">
      <c r="A135" s="274" t="s">
        <v>68</v>
      </c>
      <c r="B135" s="275"/>
      <c r="C135" s="276" t="s">
        <v>480</v>
      </c>
      <c r="D135" s="276">
        <v>1</v>
      </c>
      <c r="E135" s="277">
        <v>0</v>
      </c>
      <c r="F135" s="277">
        <v>0</v>
      </c>
      <c r="G135" s="277">
        <v>0</v>
      </c>
      <c r="H135" s="277">
        <f>$D135*(((E135*(1+$E$2/100))+(F135*(1+$E$4/100))+(G135*(1+$E$3/100)))*(1+$E$5/100))</f>
        <v>0</v>
      </c>
      <c r="I135" s="161"/>
      <c r="J135" s="271">
        <v>14.95</v>
      </c>
      <c r="K135" s="271">
        <v>63.38</v>
      </c>
      <c r="L135" s="271">
        <v>0</v>
      </c>
      <c r="M135" s="272">
        <f>$D135*(((J135*(1+$E$2/100))+(K135*(1+$E$4/100))+(L135*(1+$E$3/100)))*(1+$E$5/100))</f>
        <v>121.96932000000001</v>
      </c>
      <c r="O135" s="5"/>
      <c r="P135" s="15"/>
      <c r="Q135" s="12"/>
    </row>
    <row r="136" spans="1:17" ht="12.75">
      <c r="A136" s="279" t="s">
        <v>4</v>
      </c>
      <c r="B136" s="280"/>
      <c r="C136" s="276"/>
      <c r="D136" s="276"/>
      <c r="E136" s="277"/>
      <c r="F136" s="277"/>
      <c r="G136" s="277"/>
      <c r="H136" s="278"/>
      <c r="I136" s="161"/>
      <c r="J136" s="271"/>
      <c r="K136" s="271"/>
      <c r="L136" s="271"/>
      <c r="M136" s="273"/>
      <c r="O136" s="5"/>
      <c r="P136" s="15"/>
      <c r="Q136" s="12"/>
    </row>
    <row r="137" spans="1:17" ht="1.5" customHeight="1">
      <c r="A137" s="36"/>
      <c r="B137" s="36"/>
      <c r="C137" s="51"/>
      <c r="D137" s="51"/>
      <c r="E137" s="53"/>
      <c r="F137" s="53"/>
      <c r="G137" s="53"/>
      <c r="H137" s="53"/>
      <c r="I137" s="48"/>
      <c r="J137" s="53"/>
      <c r="K137" s="53"/>
      <c r="L137" s="53"/>
      <c r="M137" s="54"/>
      <c r="O137" s="5"/>
      <c r="P137" s="15"/>
      <c r="Q137" s="12"/>
    </row>
    <row r="138" spans="1:17" ht="12.75">
      <c r="A138" s="274" t="s">
        <v>127</v>
      </c>
      <c r="B138" s="275"/>
      <c r="C138" s="276" t="s">
        <v>480</v>
      </c>
      <c r="D138" s="276">
        <v>1</v>
      </c>
      <c r="E138" s="277">
        <v>0</v>
      </c>
      <c r="F138" s="277">
        <v>0</v>
      </c>
      <c r="G138" s="277">
        <v>0</v>
      </c>
      <c r="H138" s="277">
        <f>$D138*(((E138*(1+$E$2/100))+(F138*(1+$E$4/100))+(G138*(1+$E$3/100)))*(1+$E$5/100))</f>
        <v>0</v>
      </c>
      <c r="I138" s="161"/>
      <c r="J138" s="271">
        <v>130</v>
      </c>
      <c r="K138" s="271">
        <v>146</v>
      </c>
      <c r="L138" s="271">
        <v>0</v>
      </c>
      <c r="M138" s="272">
        <f>$D138*(((J138*(1+$E$2/100))+(K138*(1+$E$4/100))+(L138*(1+$E$3/100)))*(1+$E$5/100))</f>
        <v>396.594</v>
      </c>
      <c r="O138" s="5"/>
      <c r="P138" s="6"/>
      <c r="Q138" s="12"/>
    </row>
    <row r="139" spans="1:17" ht="12.75">
      <c r="A139" s="279" t="s">
        <v>124</v>
      </c>
      <c r="B139" s="280"/>
      <c r="C139" s="276"/>
      <c r="D139" s="276"/>
      <c r="E139" s="277"/>
      <c r="F139" s="277"/>
      <c r="G139" s="277"/>
      <c r="H139" s="278"/>
      <c r="I139" s="161"/>
      <c r="J139" s="271"/>
      <c r="K139" s="271"/>
      <c r="L139" s="271"/>
      <c r="M139" s="273"/>
      <c r="O139" s="5"/>
      <c r="P139" s="6"/>
      <c r="Q139" s="12"/>
    </row>
    <row r="140" spans="1:17" ht="1.5" customHeight="1">
      <c r="A140" s="36"/>
      <c r="B140" s="36"/>
      <c r="C140" s="51"/>
      <c r="D140" s="51"/>
      <c r="E140" s="52"/>
      <c r="F140" s="52"/>
      <c r="G140" s="52"/>
      <c r="H140" s="52"/>
      <c r="I140" s="48"/>
      <c r="J140" s="49"/>
      <c r="K140" s="49"/>
      <c r="L140" s="49"/>
      <c r="M140" s="50"/>
      <c r="O140" s="5"/>
      <c r="P140" s="6"/>
      <c r="Q140" s="12"/>
    </row>
    <row r="141" spans="1:17" ht="12.75">
      <c r="A141" s="274" t="s">
        <v>69</v>
      </c>
      <c r="B141" s="275"/>
      <c r="C141" s="276" t="s">
        <v>480</v>
      </c>
      <c r="D141" s="276">
        <v>2</v>
      </c>
      <c r="E141" s="277">
        <v>0</v>
      </c>
      <c r="F141" s="277">
        <v>0</v>
      </c>
      <c r="G141" s="277">
        <v>0</v>
      </c>
      <c r="H141" s="277">
        <f>$D141*(((E141*(1+$E$2/100))+(F141*(1+$E$4/100))+(G141*(1+$E$3/100)))*(1+$E$5/100))</f>
        <v>0</v>
      </c>
      <c r="I141" s="161"/>
      <c r="J141" s="271">
        <v>490</v>
      </c>
      <c r="K141" s="271">
        <v>124.45</v>
      </c>
      <c r="L141" s="271">
        <v>0</v>
      </c>
      <c r="M141" s="272">
        <f>$D141*(((J141*(1+$E$2/100))+(K141*(1+$E$4/100))+(L141*(1+$E$3/100)))*(1+$E$5/100))</f>
        <v>1593.7471</v>
      </c>
      <c r="O141" s="5"/>
      <c r="P141" s="6"/>
      <c r="Q141" s="12"/>
    </row>
    <row r="142" spans="1:17" ht="12.75">
      <c r="A142" s="279" t="s">
        <v>70</v>
      </c>
      <c r="B142" s="280"/>
      <c r="C142" s="276"/>
      <c r="D142" s="276"/>
      <c r="E142" s="277"/>
      <c r="F142" s="277"/>
      <c r="G142" s="277"/>
      <c r="H142" s="278"/>
      <c r="I142" s="161"/>
      <c r="J142" s="271"/>
      <c r="K142" s="271"/>
      <c r="L142" s="271"/>
      <c r="M142" s="273"/>
      <c r="O142" s="5"/>
      <c r="P142" s="6"/>
      <c r="Q142" s="12"/>
    </row>
    <row r="143" spans="1:17" ht="1.5" customHeight="1">
      <c r="A143" s="36"/>
      <c r="B143" s="36"/>
      <c r="C143" s="45"/>
      <c r="D143" s="45"/>
      <c r="E143" s="46"/>
      <c r="F143" s="46"/>
      <c r="G143" s="46"/>
      <c r="H143" s="47"/>
      <c r="I143" s="48"/>
      <c r="J143" s="49"/>
      <c r="K143" s="49"/>
      <c r="L143" s="49"/>
      <c r="M143" s="50"/>
      <c r="O143" s="5"/>
      <c r="P143" s="6"/>
      <c r="Q143" s="12"/>
    </row>
    <row r="144" spans="1:17" ht="12.75">
      <c r="A144" s="274" t="s">
        <v>77</v>
      </c>
      <c r="B144" s="275"/>
      <c r="C144" s="276" t="s">
        <v>480</v>
      </c>
      <c r="D144" s="276">
        <v>1</v>
      </c>
      <c r="E144" s="277">
        <v>0</v>
      </c>
      <c r="F144" s="277">
        <v>0</v>
      </c>
      <c r="G144" s="277">
        <v>0</v>
      </c>
      <c r="H144" s="277">
        <f>$D144*(((E144*(1+$E$2/100))+(F144*(1+$E$4/100))+(G144*(1+$E$3/100)))*(1+$E$5/100))</f>
        <v>0</v>
      </c>
      <c r="I144" s="161"/>
      <c r="J144" s="271">
        <v>7562.25</v>
      </c>
      <c r="K144" s="271">
        <v>336</v>
      </c>
      <c r="L144" s="271">
        <v>0</v>
      </c>
      <c r="M144" s="272">
        <f>$D144*(((J144*(1+$E$2/100))+(K144*(1+$E$4/100))+(L144*(1+$E$3/100)))*(1+$E$5/100))</f>
        <v>9701.0265</v>
      </c>
      <c r="O144" s="5"/>
      <c r="P144" s="6"/>
      <c r="Q144" s="12"/>
    </row>
    <row r="145" spans="1:17" ht="12.75">
      <c r="A145" s="279" t="s">
        <v>76</v>
      </c>
      <c r="B145" s="280"/>
      <c r="C145" s="276"/>
      <c r="D145" s="276"/>
      <c r="E145" s="277"/>
      <c r="F145" s="277"/>
      <c r="G145" s="277"/>
      <c r="H145" s="278"/>
      <c r="I145" s="161"/>
      <c r="J145" s="271"/>
      <c r="K145" s="271"/>
      <c r="L145" s="271"/>
      <c r="M145" s="273"/>
      <c r="O145" s="5"/>
      <c r="P145" s="6"/>
      <c r="Q145" s="12"/>
    </row>
    <row r="146" spans="1:17" ht="1.5" customHeight="1">
      <c r="A146" s="36"/>
      <c r="B146" s="36"/>
      <c r="C146" s="51"/>
      <c r="D146" s="51"/>
      <c r="E146" s="52"/>
      <c r="F146" s="52"/>
      <c r="G146" s="52"/>
      <c r="H146" s="52"/>
      <c r="I146" s="48"/>
      <c r="J146" s="49"/>
      <c r="K146" s="49"/>
      <c r="L146" s="49"/>
      <c r="M146" s="50"/>
      <c r="O146" s="5"/>
      <c r="P146" s="6"/>
      <c r="Q146" s="12"/>
    </row>
    <row r="147" spans="1:14" ht="12.75">
      <c r="A147" s="274" t="s">
        <v>220</v>
      </c>
      <c r="B147" s="275"/>
      <c r="C147" s="276" t="s">
        <v>480</v>
      </c>
      <c r="D147" s="276">
        <v>1</v>
      </c>
      <c r="E147" s="277">
        <v>0</v>
      </c>
      <c r="F147" s="277">
        <v>0</v>
      </c>
      <c r="G147" s="277">
        <v>0</v>
      </c>
      <c r="H147" s="277">
        <f>$D147*(((E147*(1+$E$2/100))+(F147*(1+$E$4/100))+(G147*(1+$E$3/100)))*(1+$E$5/100))</f>
        <v>0</v>
      </c>
      <c r="I147" s="161"/>
      <c r="J147" s="271">
        <v>1428</v>
      </c>
      <c r="K147" s="271">
        <v>336</v>
      </c>
      <c r="L147" s="271">
        <v>0</v>
      </c>
      <c r="M147" s="272">
        <f>$D147*(((J147*(1+$E$2/100))+(K147*(1+$E$4/100))+(L147*(1+$E$3/100)))*(1+$E$5/100))</f>
        <v>2278.5840000000003</v>
      </c>
      <c r="N147" s="16"/>
    </row>
    <row r="148" spans="1:14" ht="12.75">
      <c r="A148" s="279" t="s">
        <v>223</v>
      </c>
      <c r="B148" s="280"/>
      <c r="C148" s="276"/>
      <c r="D148" s="276"/>
      <c r="E148" s="277"/>
      <c r="F148" s="277"/>
      <c r="G148" s="277"/>
      <c r="H148" s="278"/>
      <c r="I148" s="161"/>
      <c r="J148" s="271"/>
      <c r="K148" s="271"/>
      <c r="L148" s="271"/>
      <c r="M148" s="273"/>
      <c r="N148" s="16"/>
    </row>
    <row r="149" spans="1:14" ht="1.5" customHeight="1">
      <c r="A149" s="36"/>
      <c r="B149" s="36"/>
      <c r="C149" s="45"/>
      <c r="D149" s="45"/>
      <c r="E149" s="46"/>
      <c r="F149" s="46"/>
      <c r="G149" s="46"/>
      <c r="H149" s="47"/>
      <c r="I149" s="48"/>
      <c r="J149" s="49"/>
      <c r="K149" s="49"/>
      <c r="L149" s="49"/>
      <c r="M149" s="50"/>
      <c r="N149" s="16"/>
    </row>
    <row r="150" spans="1:14" ht="12.75">
      <c r="A150" s="274" t="s">
        <v>221</v>
      </c>
      <c r="B150" s="275"/>
      <c r="C150" s="276" t="s">
        <v>480</v>
      </c>
      <c r="D150" s="276">
        <v>1</v>
      </c>
      <c r="E150" s="277">
        <v>0</v>
      </c>
      <c r="F150" s="277">
        <v>0</v>
      </c>
      <c r="G150" s="277">
        <v>0</v>
      </c>
      <c r="H150" s="277">
        <f>$D150*(((E150*(1+$E$2/100))+(F150*(1+$E$4/100))+(G150*(1+$E$3/100)))*(1+$E$5/100))</f>
        <v>0</v>
      </c>
      <c r="I150" s="161"/>
      <c r="J150" s="271">
        <v>583</v>
      </c>
      <c r="K150" s="271">
        <v>84</v>
      </c>
      <c r="L150" s="271">
        <v>0</v>
      </c>
      <c r="M150" s="272">
        <f>$D150*(((J150*(1+$E$2/100))+(K150*(1+$E$4/100))+(L150*(1+$E$3/100)))*(1+$E$5/100))</f>
        <v>843.1060000000001</v>
      </c>
      <c r="N150" s="16"/>
    </row>
    <row r="151" spans="1:14" ht="12.75">
      <c r="A151" s="279" t="s">
        <v>222</v>
      </c>
      <c r="B151" s="280"/>
      <c r="C151" s="276"/>
      <c r="D151" s="276"/>
      <c r="E151" s="277"/>
      <c r="F151" s="277"/>
      <c r="G151" s="277"/>
      <c r="H151" s="278"/>
      <c r="I151" s="161"/>
      <c r="J151" s="271"/>
      <c r="K151" s="271"/>
      <c r="L151" s="271"/>
      <c r="M151" s="273"/>
      <c r="N151" s="16"/>
    </row>
    <row r="152" spans="1:14" ht="1.5" customHeight="1">
      <c r="A152" s="36"/>
      <c r="B152" s="36"/>
      <c r="C152" s="45"/>
      <c r="D152" s="45"/>
      <c r="E152" s="46"/>
      <c r="F152" s="46"/>
      <c r="G152" s="46"/>
      <c r="H152" s="47"/>
      <c r="I152" s="48"/>
      <c r="J152" s="49"/>
      <c r="K152" s="49"/>
      <c r="L152" s="49"/>
      <c r="M152" s="50"/>
      <c r="N152" s="16"/>
    </row>
    <row r="153" spans="1:17" ht="12.75">
      <c r="A153" s="274" t="s">
        <v>79</v>
      </c>
      <c r="B153" s="275"/>
      <c r="C153" s="276" t="s">
        <v>480</v>
      </c>
      <c r="D153" s="276">
        <v>1</v>
      </c>
      <c r="E153" s="277">
        <v>0</v>
      </c>
      <c r="F153" s="277">
        <v>0</v>
      </c>
      <c r="G153" s="277">
        <v>0</v>
      </c>
      <c r="H153" s="277">
        <f>$D153*(((E153*(1+$E$2/100))+(F153*(1+$E$4/100))+(G153*(1+$E$3/100)))*(1+$E$5/100))</f>
        <v>0</v>
      </c>
      <c r="I153" s="161"/>
      <c r="J153" s="271">
        <v>63</v>
      </c>
      <c r="K153" s="271">
        <v>42</v>
      </c>
      <c r="L153" s="271">
        <v>0</v>
      </c>
      <c r="M153" s="272">
        <f>$D153*(((J153*(1+$E$2/100))+(K153*(1+$E$4/100))+(L153*(1+$E$3/100)))*(1+$E$5/100))</f>
        <v>145.068</v>
      </c>
      <c r="O153" s="5"/>
      <c r="P153" s="15"/>
      <c r="Q153" s="12"/>
    </row>
    <row r="154" spans="1:17" ht="12.75">
      <c r="A154" s="279" t="s">
        <v>80</v>
      </c>
      <c r="B154" s="280"/>
      <c r="C154" s="276"/>
      <c r="D154" s="276"/>
      <c r="E154" s="277"/>
      <c r="F154" s="277"/>
      <c r="G154" s="277"/>
      <c r="H154" s="278"/>
      <c r="I154" s="161"/>
      <c r="J154" s="271"/>
      <c r="K154" s="271"/>
      <c r="L154" s="271"/>
      <c r="M154" s="273"/>
      <c r="O154" s="5"/>
      <c r="P154" s="15"/>
      <c r="Q154" s="12"/>
    </row>
    <row r="155" spans="1:17" ht="1.5" customHeight="1">
      <c r="A155" s="36"/>
      <c r="B155" s="36"/>
      <c r="C155" s="51"/>
      <c r="D155" s="51"/>
      <c r="E155" s="53"/>
      <c r="F155" s="53"/>
      <c r="G155" s="53"/>
      <c r="H155" s="53"/>
      <c r="I155" s="48"/>
      <c r="J155" s="53"/>
      <c r="K155" s="53"/>
      <c r="L155" s="53"/>
      <c r="M155" s="54"/>
      <c r="O155" s="5"/>
      <c r="P155" s="15"/>
      <c r="Q155" s="12"/>
    </row>
    <row r="156" spans="1:17" ht="12.75">
      <c r="A156" s="274" t="s">
        <v>128</v>
      </c>
      <c r="B156" s="275"/>
      <c r="C156" s="276" t="s">
        <v>480</v>
      </c>
      <c r="D156" s="276">
        <v>1</v>
      </c>
      <c r="E156" s="277">
        <v>0</v>
      </c>
      <c r="F156" s="277">
        <v>0</v>
      </c>
      <c r="G156" s="277">
        <v>0</v>
      </c>
      <c r="H156" s="277">
        <f>$D156*(((E156*(1+$E$2/100))+(F156*(1+$E$4/100))+(G156*(1+$E$3/100)))*(1+$E$5/100))</f>
        <v>0</v>
      </c>
      <c r="I156" s="161"/>
      <c r="J156" s="271">
        <v>1268.95</v>
      </c>
      <c r="K156" s="271">
        <v>10.5</v>
      </c>
      <c r="L156" s="271">
        <v>0</v>
      </c>
      <c r="M156" s="272">
        <f>$D156*(((J156*(1+$E$2/100))+(K156*(1+$E$4/100))+(L156*(1+$E$3/100)))*(1+$E$5/100))</f>
        <v>1552.6390000000004</v>
      </c>
      <c r="O156" s="5"/>
      <c r="P156" s="6"/>
      <c r="Q156" s="12"/>
    </row>
    <row r="157" spans="1:17" ht="12.75">
      <c r="A157" s="279" t="s">
        <v>81</v>
      </c>
      <c r="B157" s="280"/>
      <c r="C157" s="276"/>
      <c r="D157" s="276"/>
      <c r="E157" s="277"/>
      <c r="F157" s="277"/>
      <c r="G157" s="277"/>
      <c r="H157" s="278"/>
      <c r="I157" s="161"/>
      <c r="J157" s="271"/>
      <c r="K157" s="271"/>
      <c r="L157" s="271"/>
      <c r="M157" s="273"/>
      <c r="O157" s="5"/>
      <c r="P157" s="6"/>
      <c r="Q157" s="12"/>
    </row>
    <row r="158" spans="1:17" ht="1.5" customHeight="1">
      <c r="A158" s="36"/>
      <c r="B158" s="36"/>
      <c r="C158" s="45"/>
      <c r="D158" s="45"/>
      <c r="E158" s="46"/>
      <c r="F158" s="46"/>
      <c r="G158" s="46"/>
      <c r="H158" s="47"/>
      <c r="I158" s="48"/>
      <c r="J158" s="49"/>
      <c r="K158" s="49"/>
      <c r="L158" s="49"/>
      <c r="M158" s="50"/>
      <c r="O158" s="5"/>
      <c r="P158" s="6"/>
      <c r="Q158" s="12"/>
    </row>
    <row r="159" spans="1:17" ht="12.75">
      <c r="A159" s="274" t="s">
        <v>130</v>
      </c>
      <c r="B159" s="275"/>
      <c r="C159" s="276" t="s">
        <v>480</v>
      </c>
      <c r="D159" s="276">
        <v>1</v>
      </c>
      <c r="E159" s="277">
        <v>0</v>
      </c>
      <c r="F159" s="277">
        <v>0</v>
      </c>
      <c r="G159" s="277">
        <v>0</v>
      </c>
      <c r="H159" s="277">
        <f>$D159*(((E159*(1+$E$2/100))+(F159*(1+$E$4/100))+(G159*(1+$E$3/100)))*(1+$E$5/100))</f>
        <v>0</v>
      </c>
      <c r="I159" s="161"/>
      <c r="J159" s="271">
        <v>1199.25</v>
      </c>
      <c r="K159" s="271">
        <v>42</v>
      </c>
      <c r="L159" s="271">
        <v>0</v>
      </c>
      <c r="M159" s="272">
        <f>$D159*(((J159*(1+$E$2/100))+(K159*(1+$E$4/100))+(L159*(1+$E$3/100)))*(1+$E$5/100))</f>
        <v>1519.9305000000002</v>
      </c>
      <c r="O159" s="5"/>
      <c r="P159" s="6"/>
      <c r="Q159" s="12"/>
    </row>
    <row r="160" spans="1:17" ht="12.75">
      <c r="A160" s="279" t="s">
        <v>131</v>
      </c>
      <c r="B160" s="280"/>
      <c r="C160" s="276"/>
      <c r="D160" s="276"/>
      <c r="E160" s="277"/>
      <c r="F160" s="277"/>
      <c r="G160" s="277"/>
      <c r="H160" s="278"/>
      <c r="I160" s="161"/>
      <c r="J160" s="271"/>
      <c r="K160" s="271"/>
      <c r="L160" s="271"/>
      <c r="M160" s="273"/>
      <c r="O160" s="5"/>
      <c r="P160" s="6"/>
      <c r="Q160" s="12"/>
    </row>
    <row r="161" spans="1:17" ht="1.5" customHeight="1">
      <c r="A161" s="36"/>
      <c r="B161" s="36"/>
      <c r="C161" s="51"/>
      <c r="D161" s="51"/>
      <c r="E161" s="52"/>
      <c r="F161" s="52"/>
      <c r="G161" s="52"/>
      <c r="H161" s="52"/>
      <c r="I161" s="48"/>
      <c r="J161" s="49"/>
      <c r="K161" s="49"/>
      <c r="L161" s="49"/>
      <c r="M161" s="50"/>
      <c r="O161" s="5"/>
      <c r="P161" s="6"/>
      <c r="Q161" s="12"/>
    </row>
    <row r="162" spans="1:17" ht="12.75">
      <c r="A162" s="274" t="s">
        <v>132</v>
      </c>
      <c r="B162" s="275"/>
      <c r="C162" s="276" t="s">
        <v>480</v>
      </c>
      <c r="D162" s="276">
        <v>1</v>
      </c>
      <c r="E162" s="277">
        <v>0</v>
      </c>
      <c r="F162" s="277">
        <v>0</v>
      </c>
      <c r="G162" s="277">
        <v>0</v>
      </c>
      <c r="H162" s="277">
        <f>$D162*(((E162*(1+$E$2/100))+(F162*(1+$E$4/100))+(G162*(1+$E$3/100)))*(1+$E$5/100))</f>
        <v>0</v>
      </c>
      <c r="I162" s="161"/>
      <c r="J162" s="271">
        <v>2500</v>
      </c>
      <c r="K162" s="271">
        <v>336</v>
      </c>
      <c r="L162" s="271">
        <v>0</v>
      </c>
      <c r="M162" s="272">
        <f>$D162*(((J162*(1+$E$2/100))+(K162*(1+$E$4/100))+(L162*(1+$E$3/100)))*(1+$E$5/100))</f>
        <v>3575.704</v>
      </c>
      <c r="O162" s="5"/>
      <c r="P162" s="6"/>
      <c r="Q162" s="12"/>
    </row>
    <row r="163" spans="1:17" ht="12.75">
      <c r="A163" s="279" t="s">
        <v>133</v>
      </c>
      <c r="B163" s="280"/>
      <c r="C163" s="276"/>
      <c r="D163" s="276"/>
      <c r="E163" s="277"/>
      <c r="F163" s="277"/>
      <c r="G163" s="277"/>
      <c r="H163" s="278"/>
      <c r="I163" s="161"/>
      <c r="J163" s="271"/>
      <c r="K163" s="271"/>
      <c r="L163" s="271"/>
      <c r="M163" s="273"/>
      <c r="O163" s="5"/>
      <c r="P163" s="6"/>
      <c r="Q163" s="12"/>
    </row>
    <row r="164" spans="1:17" ht="1.5" customHeight="1">
      <c r="A164" s="36"/>
      <c r="B164" s="36"/>
      <c r="C164" s="51"/>
      <c r="D164" s="51"/>
      <c r="E164" s="52"/>
      <c r="F164" s="52"/>
      <c r="G164" s="52"/>
      <c r="H164" s="52"/>
      <c r="I164" s="48"/>
      <c r="J164" s="49"/>
      <c r="K164" s="49"/>
      <c r="L164" s="49"/>
      <c r="M164" s="50"/>
      <c r="O164" s="5"/>
      <c r="P164" s="6"/>
      <c r="Q164" s="12"/>
    </row>
    <row r="165" spans="1:17" ht="12.75">
      <c r="A165" s="274" t="s">
        <v>384</v>
      </c>
      <c r="B165" s="275"/>
      <c r="C165" s="276" t="s">
        <v>481</v>
      </c>
      <c r="D165" s="276">
        <v>150</v>
      </c>
      <c r="E165" s="277">
        <v>0</v>
      </c>
      <c r="F165" s="277">
        <v>0</v>
      </c>
      <c r="G165" s="277">
        <v>0</v>
      </c>
      <c r="H165" s="277">
        <f>$D165*(((E165*(1+$E$2/100))+(F165*(1+$E$4/100))+(G165*(1+$E$3/100)))*(1+$E$5/100))</f>
        <v>0</v>
      </c>
      <c r="I165" s="161"/>
      <c r="J165" s="271">
        <v>0.159</v>
      </c>
      <c r="K165" s="271">
        <v>0.375</v>
      </c>
      <c r="L165" s="271">
        <v>0</v>
      </c>
      <c r="M165" s="272">
        <f>$D165*(((J165*(1+$E$2/100))+(K165*(1+$E$4/100))+(L165*(1+$E$3/100)))*(1+$E$5/100))</f>
        <v>121.05225</v>
      </c>
      <c r="O165" s="5"/>
      <c r="P165" s="6"/>
      <c r="Q165" s="12"/>
    </row>
    <row r="166" spans="1:17" ht="12.75">
      <c r="A166" s="279" t="s">
        <v>24</v>
      </c>
      <c r="B166" s="280"/>
      <c r="C166" s="276"/>
      <c r="D166" s="276"/>
      <c r="E166" s="277"/>
      <c r="F166" s="277"/>
      <c r="G166" s="277"/>
      <c r="H166" s="278"/>
      <c r="I166" s="161"/>
      <c r="J166" s="271"/>
      <c r="K166" s="271"/>
      <c r="L166" s="271"/>
      <c r="M166" s="273"/>
      <c r="O166" s="5"/>
      <c r="P166" s="6"/>
      <c r="Q166" s="12"/>
    </row>
    <row r="167" spans="1:17" ht="1.5" customHeight="1">
      <c r="A167" s="36"/>
      <c r="B167" s="36"/>
      <c r="C167" s="51"/>
      <c r="D167" s="51"/>
      <c r="E167" s="52"/>
      <c r="F167" s="52"/>
      <c r="G167" s="52"/>
      <c r="H167" s="52"/>
      <c r="I167" s="48"/>
      <c r="J167" s="49"/>
      <c r="K167" s="49"/>
      <c r="L167" s="49"/>
      <c r="M167" s="50"/>
      <c r="O167" s="5"/>
      <c r="P167" s="6"/>
      <c r="Q167" s="12"/>
    </row>
    <row r="168" spans="1:17" ht="12.75">
      <c r="A168" s="274" t="s">
        <v>389</v>
      </c>
      <c r="B168" s="275"/>
      <c r="C168" s="276" t="s">
        <v>481</v>
      </c>
      <c r="D168" s="276">
        <v>300</v>
      </c>
      <c r="E168" s="277">
        <v>0</v>
      </c>
      <c r="F168" s="277">
        <v>0</v>
      </c>
      <c r="G168" s="277">
        <v>0</v>
      </c>
      <c r="H168" s="277">
        <f>$D168*(((E168*(1+$E$2/100))+(F168*(1+$E$4/100))+(G168*(1+$E$3/100)))*(1+$E$5/100))</f>
        <v>0</v>
      </c>
      <c r="I168" s="161"/>
      <c r="J168" s="271">
        <v>0.612</v>
      </c>
      <c r="K168" s="271">
        <v>0.38</v>
      </c>
      <c r="L168" s="271">
        <v>0</v>
      </c>
      <c r="M168" s="272">
        <f>$D168*(((J168*(1+$E$2/100))+(K168*(1+$E$4/100))+(L168*(1+$E$3/100)))*(1+$E$5/100))</f>
        <v>409.00200000000007</v>
      </c>
      <c r="O168" s="5"/>
      <c r="P168" s="6"/>
      <c r="Q168" s="12"/>
    </row>
    <row r="169" spans="1:17" ht="12.75">
      <c r="A169" s="279" t="s">
        <v>440</v>
      </c>
      <c r="B169" s="280"/>
      <c r="C169" s="276"/>
      <c r="D169" s="276"/>
      <c r="E169" s="277"/>
      <c r="F169" s="277"/>
      <c r="G169" s="277"/>
      <c r="H169" s="278"/>
      <c r="I169" s="161"/>
      <c r="J169" s="271"/>
      <c r="K169" s="271"/>
      <c r="L169" s="271"/>
      <c r="M169" s="273"/>
      <c r="O169" s="5"/>
      <c r="P169" s="6"/>
      <c r="Q169" s="12"/>
    </row>
    <row r="170" spans="1:17" ht="1.5" customHeight="1">
      <c r="A170" s="36"/>
      <c r="B170" s="36"/>
      <c r="C170" s="51"/>
      <c r="D170" s="51"/>
      <c r="E170" s="52"/>
      <c r="F170" s="52"/>
      <c r="G170" s="52"/>
      <c r="H170" s="52"/>
      <c r="I170" s="48"/>
      <c r="J170" s="49"/>
      <c r="K170" s="49"/>
      <c r="L170" s="49"/>
      <c r="M170" s="50"/>
      <c r="O170" s="5"/>
      <c r="P170" s="6"/>
      <c r="Q170" s="12"/>
    </row>
    <row r="171" spans="1:17" ht="12.75">
      <c r="A171" s="274" t="s">
        <v>65</v>
      </c>
      <c r="B171" s="275"/>
      <c r="C171" s="276" t="s">
        <v>481</v>
      </c>
      <c r="D171" s="276">
        <v>450</v>
      </c>
      <c r="E171" s="277">
        <v>2.44</v>
      </c>
      <c r="F171" s="277">
        <v>3.73</v>
      </c>
      <c r="G171" s="277">
        <v>0</v>
      </c>
      <c r="H171" s="277">
        <f>$D171*(((E171*(1+$E$2/100))+(F171*(1+$E$4/100))+(G171*(1+$E$3/100)))*(1+$E$5/100))</f>
        <v>4079.6415</v>
      </c>
      <c r="I171" s="161"/>
      <c r="J171" s="271">
        <v>0</v>
      </c>
      <c r="K171" s="271">
        <v>0</v>
      </c>
      <c r="L171" s="271">
        <v>0</v>
      </c>
      <c r="M171" s="272">
        <f>$D171*(((J171*(1+$E$2/100))+(K171*(1+$E$4/100))+(L171*(1+$E$3/100)))*(1+$E$5/100))</f>
        <v>0</v>
      </c>
      <c r="O171" s="5"/>
      <c r="P171" s="6"/>
      <c r="Q171" s="12"/>
    </row>
    <row r="172" spans="1:17" ht="12.75">
      <c r="A172" s="274" t="s">
        <v>291</v>
      </c>
      <c r="B172" s="275"/>
      <c r="C172" s="276"/>
      <c r="D172" s="276"/>
      <c r="E172" s="277"/>
      <c r="F172" s="277"/>
      <c r="G172" s="277"/>
      <c r="H172" s="278"/>
      <c r="I172" s="161"/>
      <c r="J172" s="271"/>
      <c r="K172" s="271"/>
      <c r="L172" s="271"/>
      <c r="M172" s="273"/>
      <c r="O172" s="5"/>
      <c r="P172" s="6"/>
      <c r="Q172" s="12"/>
    </row>
    <row r="173" spans="1:17" ht="1.5" customHeight="1">
      <c r="A173" s="36"/>
      <c r="B173" s="36"/>
      <c r="C173" s="51"/>
      <c r="D173" s="51"/>
      <c r="E173" s="52"/>
      <c r="F173" s="52"/>
      <c r="G173" s="52"/>
      <c r="H173" s="52"/>
      <c r="I173" s="48"/>
      <c r="J173" s="49"/>
      <c r="K173" s="49"/>
      <c r="L173" s="49"/>
      <c r="M173" s="50"/>
      <c r="O173" s="5"/>
      <c r="P173" s="6"/>
      <c r="Q173" s="12"/>
    </row>
    <row r="174" spans="1:17" ht="12.75">
      <c r="A174" s="274" t="s">
        <v>56</v>
      </c>
      <c r="B174" s="275"/>
      <c r="C174" s="276" t="s">
        <v>57</v>
      </c>
      <c r="D174" s="276">
        <v>3</v>
      </c>
      <c r="E174" s="277">
        <v>382.4</v>
      </c>
      <c r="F174" s="277">
        <v>628.25</v>
      </c>
      <c r="G174" s="277">
        <v>0</v>
      </c>
      <c r="H174" s="277">
        <f>$D174*(((E174*(1+$E$2/100))+(F174*(1+$E$4/100))+(G174*(1+$E$3/100)))*(1+$E$5/100))</f>
        <v>4477.217250000001</v>
      </c>
      <c r="I174" s="161"/>
      <c r="J174" s="271">
        <v>0</v>
      </c>
      <c r="K174" s="271">
        <v>0</v>
      </c>
      <c r="L174" s="271">
        <v>0</v>
      </c>
      <c r="M174" s="272">
        <f>$D174*(((J174*(1+$E$2/100))+(K174*(1+$E$4/100))+(L174*(1+$E$3/100)))*(1+$E$5/100))</f>
        <v>0</v>
      </c>
      <c r="O174" s="5"/>
      <c r="P174" s="15"/>
      <c r="Q174" s="12"/>
    </row>
    <row r="175" spans="1:17" ht="12.75">
      <c r="A175" s="274" t="s">
        <v>292</v>
      </c>
      <c r="B175" s="275"/>
      <c r="C175" s="276"/>
      <c r="D175" s="276"/>
      <c r="E175" s="277"/>
      <c r="F175" s="277"/>
      <c r="G175" s="277"/>
      <c r="H175" s="278"/>
      <c r="I175" s="161"/>
      <c r="J175" s="271"/>
      <c r="K175" s="271"/>
      <c r="L175" s="271"/>
      <c r="M175" s="273"/>
      <c r="O175" s="5"/>
      <c r="P175" s="15"/>
      <c r="Q175" s="12"/>
    </row>
    <row r="176" spans="1:17" ht="1.5" customHeight="1">
      <c r="A176" s="36"/>
      <c r="B176" s="36"/>
      <c r="C176" s="51"/>
      <c r="D176" s="51"/>
      <c r="E176" s="53"/>
      <c r="F176" s="53"/>
      <c r="G176" s="53"/>
      <c r="H176" s="53"/>
      <c r="I176" s="48"/>
      <c r="J176" s="53"/>
      <c r="K176" s="53"/>
      <c r="L176" s="53"/>
      <c r="M176" s="54"/>
      <c r="O176" s="5"/>
      <c r="P176" s="15"/>
      <c r="Q176" s="12"/>
    </row>
    <row r="177" spans="1:17" ht="12.75">
      <c r="A177" s="274"/>
      <c r="B177" s="275"/>
      <c r="C177" s="276"/>
      <c r="D177" s="276">
        <v>0</v>
      </c>
      <c r="E177" s="277">
        <v>0</v>
      </c>
      <c r="F177" s="277">
        <v>0</v>
      </c>
      <c r="G177" s="277">
        <v>0</v>
      </c>
      <c r="H177" s="277">
        <f>$D177*(((E177*(1+$E$2/100))+(F177*(1+$E$4/100))+(G177*(1+$E$3/100)))*(1+$E$5/100))</f>
        <v>0</v>
      </c>
      <c r="I177" s="161"/>
      <c r="J177" s="271">
        <v>0</v>
      </c>
      <c r="K177" s="271">
        <v>0</v>
      </c>
      <c r="L177" s="271">
        <v>0</v>
      </c>
      <c r="M177" s="272">
        <f>$D177*(((J177*(1+$E$2/100))+(K177*(1+$E$4/100))+(L177*(1+$E$3/100)))*(1+$E$5/100))</f>
        <v>0</v>
      </c>
      <c r="O177" s="5"/>
      <c r="P177" s="15"/>
      <c r="Q177" s="12"/>
    </row>
    <row r="178" spans="1:17" ht="12.75">
      <c r="A178" s="274"/>
      <c r="B178" s="275"/>
      <c r="C178" s="276"/>
      <c r="D178" s="276"/>
      <c r="E178" s="277"/>
      <c r="F178" s="277"/>
      <c r="G178" s="277"/>
      <c r="H178" s="278"/>
      <c r="I178" s="161"/>
      <c r="J178" s="271"/>
      <c r="K178" s="271"/>
      <c r="L178" s="271"/>
      <c r="M178" s="273"/>
      <c r="O178" s="5"/>
      <c r="P178" s="15"/>
      <c r="Q178" s="12"/>
    </row>
    <row r="179" spans="1:17" ht="1.5" customHeight="1">
      <c r="A179" s="36"/>
      <c r="B179" s="36"/>
      <c r="C179" s="51"/>
      <c r="D179" s="51"/>
      <c r="E179" s="53"/>
      <c r="F179" s="53"/>
      <c r="G179" s="53"/>
      <c r="H179" s="53"/>
      <c r="I179" s="48"/>
      <c r="J179" s="53"/>
      <c r="K179" s="53"/>
      <c r="L179" s="53"/>
      <c r="M179" s="54"/>
      <c r="O179" s="5"/>
      <c r="P179" s="15"/>
      <c r="Q179" s="12"/>
    </row>
    <row r="180" spans="1:17" ht="12.75">
      <c r="A180" s="274"/>
      <c r="B180" s="275"/>
      <c r="C180" s="276"/>
      <c r="D180" s="276"/>
      <c r="E180" s="312"/>
      <c r="F180" s="312"/>
      <c r="G180" s="312"/>
      <c r="H180" s="277">
        <f>$D180*(((E180*(1+$E$2/100))+(F180*(1+$E$4/100))+(G180*(1+$E$3/100)))*(1+$E$5/100))</f>
        <v>0</v>
      </c>
      <c r="I180" s="161"/>
      <c r="J180" s="312"/>
      <c r="K180" s="312"/>
      <c r="L180" s="312"/>
      <c r="M180" s="272">
        <f>$D180*(((J180*(1+$E$2/100))+(K180*(1+$E$4/100))+(L180*(1+$E$3/100)))*(1+$E$5/100))</f>
        <v>0</v>
      </c>
      <c r="O180" s="5"/>
      <c r="P180" s="15"/>
      <c r="Q180" s="12"/>
    </row>
    <row r="181" spans="1:17" ht="12.75">
      <c r="A181" s="274"/>
      <c r="B181" s="275"/>
      <c r="C181" s="276"/>
      <c r="D181" s="276"/>
      <c r="E181" s="312"/>
      <c r="F181" s="312"/>
      <c r="G181" s="312"/>
      <c r="H181" s="278"/>
      <c r="I181" s="161"/>
      <c r="J181" s="312"/>
      <c r="K181" s="312"/>
      <c r="L181" s="312"/>
      <c r="M181" s="273"/>
      <c r="O181" s="12"/>
      <c r="P181" s="6"/>
      <c r="Q181" s="12"/>
    </row>
    <row r="182" spans="1:17" ht="1.5" customHeight="1">
      <c r="A182" s="55"/>
      <c r="B182" s="55"/>
      <c r="C182" s="55"/>
      <c r="D182" s="55"/>
      <c r="E182" s="56"/>
      <c r="F182" s="56"/>
      <c r="G182" s="56"/>
      <c r="H182" s="56"/>
      <c r="I182" s="55"/>
      <c r="J182" s="55"/>
      <c r="K182" s="55"/>
      <c r="L182" s="55"/>
      <c r="M182" s="57"/>
      <c r="O182" s="12"/>
      <c r="P182" s="12"/>
      <c r="Q182" s="12"/>
    </row>
    <row r="183" spans="1:17" ht="12.75">
      <c r="A183" s="160" t="s">
        <v>499</v>
      </c>
      <c r="B183" s="160"/>
      <c r="C183" s="160"/>
      <c r="D183" s="160"/>
      <c r="E183" s="160"/>
      <c r="F183" s="165"/>
      <c r="G183" s="160"/>
      <c r="H183" s="163">
        <f>SUM(H132:H182)</f>
        <v>16981.19225</v>
      </c>
      <c r="I183" s="164"/>
      <c r="J183" s="160"/>
      <c r="K183" s="165"/>
      <c r="L183" s="150"/>
      <c r="M183" s="163">
        <f>SUM(M132:M182)</f>
        <v>38856.74155</v>
      </c>
      <c r="O183" s="13"/>
      <c r="P183" s="12"/>
      <c r="Q183" s="12"/>
    </row>
    <row r="184" spans="1:13" ht="1.5" customHeight="1">
      <c r="A184" s="57"/>
      <c r="B184" s="57"/>
      <c r="C184" s="57"/>
      <c r="D184" s="57"/>
      <c r="E184" s="57"/>
      <c r="F184" s="57"/>
      <c r="G184" s="57"/>
      <c r="H184" s="57"/>
      <c r="I184" s="57"/>
      <c r="J184" s="57"/>
      <c r="K184" s="57"/>
      <c r="L184" s="57"/>
      <c r="M184" s="57"/>
    </row>
    <row r="185" spans="1:13" ht="12.75">
      <c r="A185" s="286" t="s">
        <v>140</v>
      </c>
      <c r="B185" s="287"/>
      <c r="C185" s="287"/>
      <c r="D185" s="287"/>
      <c r="E185" s="287"/>
      <c r="F185" s="287"/>
      <c r="G185" s="287"/>
      <c r="H185" s="287"/>
      <c r="I185" s="287"/>
      <c r="J185" s="287"/>
      <c r="K185" s="287"/>
      <c r="L185" s="287"/>
      <c r="M185" s="287"/>
    </row>
    <row r="186" spans="1:13" ht="12.75">
      <c r="A186" s="288" t="s">
        <v>419</v>
      </c>
      <c r="B186" s="289"/>
      <c r="C186" s="289"/>
      <c r="D186" s="289"/>
      <c r="E186" s="289"/>
      <c r="F186" s="289"/>
      <c r="G186" s="289"/>
      <c r="H186" s="289"/>
      <c r="I186" s="289"/>
      <c r="J186" s="289"/>
      <c r="K186" s="289"/>
      <c r="L186" s="289"/>
      <c r="M186" s="289"/>
    </row>
    <row r="187" spans="1:13" ht="12.75">
      <c r="A187" s="290"/>
      <c r="B187" s="290"/>
      <c r="C187" s="290"/>
      <c r="D187" s="290"/>
      <c r="E187" s="290"/>
      <c r="F187" s="290"/>
      <c r="G187" s="290"/>
      <c r="H187" s="290"/>
      <c r="I187" s="290"/>
      <c r="J187" s="290"/>
      <c r="K187" s="290"/>
      <c r="L187" s="290"/>
      <c r="M187" s="290"/>
    </row>
    <row r="188" spans="1:13" s="22" customFormat="1" ht="12.75">
      <c r="A188" s="281" t="s">
        <v>420</v>
      </c>
      <c r="B188" s="282"/>
      <c r="C188" s="282"/>
      <c r="D188" s="282"/>
      <c r="E188" s="282"/>
      <c r="F188" s="282"/>
      <c r="G188" s="282"/>
      <c r="H188" s="282"/>
      <c r="I188" s="282"/>
      <c r="J188" s="282"/>
      <c r="K188" s="282"/>
      <c r="L188" s="282"/>
      <c r="M188" s="282"/>
    </row>
    <row r="189" spans="1:13" s="22" customFormat="1" ht="12.75">
      <c r="A189" s="291" t="s">
        <v>390</v>
      </c>
      <c r="B189" s="291"/>
      <c r="C189" s="291"/>
      <c r="D189" s="291"/>
      <c r="E189" s="291"/>
      <c r="F189" s="291"/>
      <c r="G189" s="291"/>
      <c r="H189" s="291"/>
      <c r="I189" s="291"/>
      <c r="J189" s="291"/>
      <c r="K189" s="291"/>
      <c r="L189" s="291"/>
      <c r="M189" s="291"/>
    </row>
    <row r="190" spans="1:13" s="22" customFormat="1" ht="12.75">
      <c r="A190" s="291"/>
      <c r="B190" s="291"/>
      <c r="C190" s="291"/>
      <c r="D190" s="291"/>
      <c r="E190" s="291"/>
      <c r="F190" s="291"/>
      <c r="G190" s="291"/>
      <c r="H190" s="291"/>
      <c r="I190" s="291"/>
      <c r="J190" s="291"/>
      <c r="K190" s="291"/>
      <c r="L190" s="291"/>
      <c r="M190" s="291"/>
    </row>
    <row r="191" spans="1:13" s="22" customFormat="1" ht="12.75">
      <c r="A191" s="291"/>
      <c r="B191" s="291"/>
      <c r="C191" s="291"/>
      <c r="D191" s="291"/>
      <c r="E191" s="291"/>
      <c r="F191" s="291"/>
      <c r="G191" s="291"/>
      <c r="H191" s="291"/>
      <c r="I191" s="291"/>
      <c r="J191" s="291"/>
      <c r="K191" s="291"/>
      <c r="L191" s="291"/>
      <c r="M191" s="291"/>
    </row>
    <row r="192" spans="1:13" s="22" customFormat="1" ht="12.75">
      <c r="A192" s="291"/>
      <c r="B192" s="291"/>
      <c r="C192" s="291"/>
      <c r="D192" s="291"/>
      <c r="E192" s="291"/>
      <c r="F192" s="291"/>
      <c r="G192" s="291"/>
      <c r="H192" s="291"/>
      <c r="I192" s="291"/>
      <c r="J192" s="291"/>
      <c r="K192" s="291"/>
      <c r="L192" s="291"/>
      <c r="M192" s="291"/>
    </row>
    <row r="193" spans="1:13" s="22" customFormat="1" ht="12.75">
      <c r="A193" s="291"/>
      <c r="B193" s="291"/>
      <c r="C193" s="291"/>
      <c r="D193" s="291"/>
      <c r="E193" s="291"/>
      <c r="F193" s="291"/>
      <c r="G193" s="291"/>
      <c r="H193" s="291"/>
      <c r="I193" s="291"/>
      <c r="J193" s="291"/>
      <c r="K193" s="291"/>
      <c r="L193" s="291"/>
      <c r="M193" s="291"/>
    </row>
    <row r="194" spans="1:13" s="22" customFormat="1" ht="12.75">
      <c r="A194" s="291"/>
      <c r="B194" s="291"/>
      <c r="C194" s="291"/>
      <c r="D194" s="291"/>
      <c r="E194" s="291"/>
      <c r="F194" s="291"/>
      <c r="G194" s="291"/>
      <c r="H194" s="291"/>
      <c r="I194" s="291"/>
      <c r="J194" s="291"/>
      <c r="K194" s="291"/>
      <c r="L194" s="291"/>
      <c r="M194" s="291"/>
    </row>
    <row r="195" spans="1:14" ht="12.75">
      <c r="A195" s="150"/>
      <c r="B195" s="150"/>
      <c r="C195" s="150"/>
      <c r="D195" s="150"/>
      <c r="E195" s="284" t="s">
        <v>477</v>
      </c>
      <c r="F195" s="284"/>
      <c r="G195" s="284"/>
      <c r="H195" s="151"/>
      <c r="I195" s="160"/>
      <c r="J195" s="284" t="s">
        <v>469</v>
      </c>
      <c r="K195" s="284"/>
      <c r="L195" s="284"/>
      <c r="M195" s="285"/>
      <c r="N195" s="16"/>
    </row>
    <row r="196" spans="1:14" ht="12.75">
      <c r="A196" s="160" t="s">
        <v>478</v>
      </c>
      <c r="B196" s="160"/>
      <c r="C196" s="151" t="s">
        <v>479</v>
      </c>
      <c r="D196" s="151" t="s">
        <v>482</v>
      </c>
      <c r="E196" s="151" t="s">
        <v>468</v>
      </c>
      <c r="F196" s="151" t="s">
        <v>493</v>
      </c>
      <c r="G196" s="151" t="s">
        <v>467</v>
      </c>
      <c r="H196" s="151" t="s">
        <v>61</v>
      </c>
      <c r="I196" s="160"/>
      <c r="J196" s="151" t="s">
        <v>468</v>
      </c>
      <c r="K196" s="151" t="s">
        <v>493</v>
      </c>
      <c r="L196" s="151" t="s">
        <v>467</v>
      </c>
      <c r="M196" s="151" t="s">
        <v>61</v>
      </c>
      <c r="N196" s="16"/>
    </row>
    <row r="197" spans="1:14" ht="1.5" customHeight="1">
      <c r="A197" s="36"/>
      <c r="B197" s="36"/>
      <c r="C197" s="38"/>
      <c r="D197" s="38"/>
      <c r="E197" s="41"/>
      <c r="F197" s="41"/>
      <c r="G197" s="41"/>
      <c r="H197" s="41"/>
      <c r="I197" s="42"/>
      <c r="J197" s="41"/>
      <c r="K197" s="41"/>
      <c r="L197" s="41"/>
      <c r="M197" s="43"/>
      <c r="N197" s="16"/>
    </row>
    <row r="198" spans="1:14" ht="12.75">
      <c r="A198" s="274" t="s">
        <v>84</v>
      </c>
      <c r="B198" s="275"/>
      <c r="C198" s="276" t="s">
        <v>480</v>
      </c>
      <c r="D198" s="276">
        <v>1</v>
      </c>
      <c r="E198" s="277">
        <v>0</v>
      </c>
      <c r="F198" s="277">
        <v>0</v>
      </c>
      <c r="G198" s="277">
        <v>0</v>
      </c>
      <c r="H198" s="277">
        <f>$D198*(((E198*(1+$E$2/100))+(F198*(1+$E$4/100))+(G198*(1+$E$3/100)))*(1+$E$5/100))</f>
        <v>0</v>
      </c>
      <c r="I198" s="161"/>
      <c r="J198" s="271">
        <v>480</v>
      </c>
      <c r="K198" s="271">
        <v>124.45</v>
      </c>
      <c r="L198" s="271">
        <v>0</v>
      </c>
      <c r="M198" s="272">
        <f>$D198*(((J198*(1+$E$2/100))+(K198*(1+$E$4/100))+(L198*(1+$E$3/100)))*(1+$E$5/100))</f>
        <v>784.77355</v>
      </c>
      <c r="N198" s="16"/>
    </row>
    <row r="199" spans="1:14" ht="12.75">
      <c r="A199" s="279" t="s">
        <v>82</v>
      </c>
      <c r="B199" s="280"/>
      <c r="C199" s="276"/>
      <c r="D199" s="276"/>
      <c r="E199" s="277"/>
      <c r="F199" s="277"/>
      <c r="G199" s="277"/>
      <c r="H199" s="278"/>
      <c r="I199" s="161"/>
      <c r="J199" s="271"/>
      <c r="K199" s="271"/>
      <c r="L199" s="271"/>
      <c r="M199" s="273"/>
      <c r="N199" s="16"/>
    </row>
    <row r="200" spans="1:14" ht="1.5" customHeight="1">
      <c r="A200" s="36"/>
      <c r="B200" s="36"/>
      <c r="C200" s="51"/>
      <c r="D200" s="51"/>
      <c r="E200" s="52"/>
      <c r="F200" s="52"/>
      <c r="G200" s="52"/>
      <c r="H200" s="52"/>
      <c r="I200" s="48"/>
      <c r="J200" s="49"/>
      <c r="K200" s="49" t="s">
        <v>332</v>
      </c>
      <c r="L200" s="49"/>
      <c r="M200" s="50"/>
      <c r="N200" s="16"/>
    </row>
    <row r="201" spans="1:17" ht="12.75">
      <c r="A201" s="274" t="s">
        <v>267</v>
      </c>
      <c r="B201" s="275"/>
      <c r="C201" s="276" t="s">
        <v>480</v>
      </c>
      <c r="D201" s="276">
        <v>25</v>
      </c>
      <c r="E201" s="277">
        <v>0</v>
      </c>
      <c r="F201" s="277">
        <v>0</v>
      </c>
      <c r="G201" s="277">
        <v>0</v>
      </c>
      <c r="H201" s="277">
        <f>$D201*(((E201*(1+$E$2/100))+(F201*(1+$E$4/100))+(G201*(1+$E$3/100)))*(1+$E$5/100))</f>
        <v>0</v>
      </c>
      <c r="I201" s="161"/>
      <c r="J201" s="271">
        <v>5.35</v>
      </c>
      <c r="K201" s="271">
        <v>0</v>
      </c>
      <c r="L201" s="271">
        <v>0</v>
      </c>
      <c r="M201" s="272">
        <f>$D201*(((J201*(1+$E$2/100))+(K201*(1+$E$4/100))+(L201*(1+$E$3/100)))*(1+$E$5/100))</f>
        <v>161.8375</v>
      </c>
      <c r="N201" s="16"/>
      <c r="O201" s="5"/>
      <c r="P201" s="6"/>
      <c r="Q201" s="12"/>
    </row>
    <row r="202" spans="1:17" ht="12.75">
      <c r="A202" s="279" t="s">
        <v>319</v>
      </c>
      <c r="B202" s="280"/>
      <c r="C202" s="276"/>
      <c r="D202" s="276"/>
      <c r="E202" s="277"/>
      <c r="F202" s="277"/>
      <c r="G202" s="277"/>
      <c r="H202" s="278"/>
      <c r="I202" s="161"/>
      <c r="J202" s="271"/>
      <c r="K202" s="271"/>
      <c r="L202" s="271"/>
      <c r="M202" s="273"/>
      <c r="N202" s="16"/>
      <c r="O202" s="5"/>
      <c r="P202" s="6"/>
      <c r="Q202" s="12"/>
    </row>
    <row r="203" spans="1:17" ht="1.5" customHeight="1">
      <c r="A203" s="36"/>
      <c r="B203" s="36"/>
      <c r="C203" s="51"/>
      <c r="D203" s="51"/>
      <c r="E203" s="52"/>
      <c r="F203" s="52"/>
      <c r="G203" s="52"/>
      <c r="H203" s="52"/>
      <c r="I203" s="48"/>
      <c r="J203" s="49"/>
      <c r="K203" s="49"/>
      <c r="L203" s="49"/>
      <c r="M203" s="50"/>
      <c r="N203" s="16"/>
      <c r="O203" s="5"/>
      <c r="P203" s="6"/>
      <c r="Q203" s="12"/>
    </row>
    <row r="204" spans="1:14" ht="12.75">
      <c r="A204" s="274" t="s">
        <v>3</v>
      </c>
      <c r="B204" s="275"/>
      <c r="C204" s="276" t="s">
        <v>480</v>
      </c>
      <c r="D204" s="276">
        <v>5</v>
      </c>
      <c r="E204" s="277">
        <v>0</v>
      </c>
      <c r="F204" s="277">
        <v>0</v>
      </c>
      <c r="G204" s="277">
        <v>0</v>
      </c>
      <c r="H204" s="277">
        <f>$D204*(((E204*(1+$E$2/100))+(F204*(1+$E$4/100))+(G204*(1+$E$3/100)))*(1+$E$5/100))</f>
        <v>0</v>
      </c>
      <c r="I204" s="161"/>
      <c r="J204" s="271">
        <v>14.95</v>
      </c>
      <c r="K204" s="271">
        <v>63.38</v>
      </c>
      <c r="L204" s="271">
        <v>0</v>
      </c>
      <c r="M204" s="272">
        <f>$D204*(((J204*(1+$E$2/100))+(K204*(1+$E$4/100))+(L204*(1+$E$3/100)))*(1+$E$5/100))</f>
        <v>609.8466000000001</v>
      </c>
      <c r="N204" s="16"/>
    </row>
    <row r="205" spans="1:14" ht="12.75">
      <c r="A205" s="279" t="s">
        <v>4</v>
      </c>
      <c r="B205" s="280"/>
      <c r="C205" s="276"/>
      <c r="D205" s="276"/>
      <c r="E205" s="277"/>
      <c r="F205" s="277"/>
      <c r="G205" s="277"/>
      <c r="H205" s="278"/>
      <c r="I205" s="161"/>
      <c r="J205" s="271"/>
      <c r="K205" s="271"/>
      <c r="L205" s="271"/>
      <c r="M205" s="273"/>
      <c r="N205" s="16"/>
    </row>
    <row r="206" spans="1:14" ht="1.5" customHeight="1">
      <c r="A206" s="36"/>
      <c r="B206" s="36"/>
      <c r="C206" s="51"/>
      <c r="D206" s="51"/>
      <c r="E206" s="52"/>
      <c r="F206" s="52"/>
      <c r="G206" s="52"/>
      <c r="H206" s="52"/>
      <c r="I206" s="48"/>
      <c r="J206" s="49"/>
      <c r="K206" s="49"/>
      <c r="L206" s="49"/>
      <c r="M206" s="50"/>
      <c r="N206" s="16"/>
    </row>
    <row r="207" spans="1:14" ht="12.75">
      <c r="A207" s="274" t="s">
        <v>5</v>
      </c>
      <c r="B207" s="275"/>
      <c r="C207" s="276" t="s">
        <v>480</v>
      </c>
      <c r="D207" s="276">
        <v>1</v>
      </c>
      <c r="E207" s="277">
        <v>0</v>
      </c>
      <c r="F207" s="277">
        <v>0</v>
      </c>
      <c r="G207" s="277">
        <v>0</v>
      </c>
      <c r="H207" s="277">
        <f>$D207*(((E207*(1+$E$2/100))+(F207*(1+$E$4/100))+(G207*(1+$E$3/100)))*(1+$E$5/100))</f>
        <v>0</v>
      </c>
      <c r="I207" s="161"/>
      <c r="J207" s="271">
        <v>64.95</v>
      </c>
      <c r="K207" s="271">
        <v>146.08</v>
      </c>
      <c r="L207" s="271">
        <v>0</v>
      </c>
      <c r="M207" s="272">
        <f>$D207*(((J207*(1+$E$2/100))+(K207*(1+$E$4/100))+(L207*(1+$E$3/100)))*(1+$E$5/100))</f>
        <v>318.0146200000001</v>
      </c>
      <c r="N207" s="16"/>
    </row>
    <row r="208" spans="1:14" ht="12.75">
      <c r="A208" s="279" t="s">
        <v>6</v>
      </c>
      <c r="B208" s="280"/>
      <c r="C208" s="276"/>
      <c r="D208" s="276"/>
      <c r="E208" s="277"/>
      <c r="F208" s="277"/>
      <c r="G208" s="277"/>
      <c r="H208" s="278"/>
      <c r="I208" s="161"/>
      <c r="J208" s="271"/>
      <c r="K208" s="271"/>
      <c r="L208" s="271"/>
      <c r="M208" s="273"/>
      <c r="N208" s="16"/>
    </row>
    <row r="209" spans="1:14" ht="1.5" customHeight="1">
      <c r="A209" s="36"/>
      <c r="B209" s="36"/>
      <c r="C209" s="45"/>
      <c r="D209" s="45"/>
      <c r="E209" s="46"/>
      <c r="F209" s="46"/>
      <c r="G209" s="46"/>
      <c r="H209" s="47"/>
      <c r="I209" s="48"/>
      <c r="J209" s="49"/>
      <c r="K209" s="49"/>
      <c r="L209" s="49"/>
      <c r="M209" s="50"/>
      <c r="N209" s="16"/>
    </row>
    <row r="210" spans="1:17" ht="12.75">
      <c r="A210" s="274" t="s">
        <v>153</v>
      </c>
      <c r="B210" s="275"/>
      <c r="C210" s="276" t="s">
        <v>480</v>
      </c>
      <c r="D210" s="276">
        <v>1</v>
      </c>
      <c r="E210" s="277">
        <v>0</v>
      </c>
      <c r="F210" s="277">
        <v>0</v>
      </c>
      <c r="G210" s="277">
        <v>0</v>
      </c>
      <c r="H210" s="277">
        <f>$D210*(((E210*(1+$E$2/100))+(F210*(1+$E$4/100))+(G210*(1+$E$3/100)))*(1+$E$5/100))</f>
        <v>0</v>
      </c>
      <c r="I210" s="161"/>
      <c r="J210" s="271">
        <v>67.95</v>
      </c>
      <c r="K210" s="271">
        <v>42</v>
      </c>
      <c r="L210" s="271">
        <v>0</v>
      </c>
      <c r="M210" s="272">
        <f>$D210*(((J210*(1+$E$2/100))+(K210*(1+$E$4/100))+(L210*(1+$E$3/100)))*(1+$E$5/100))</f>
        <v>151.0575</v>
      </c>
      <c r="N210" s="16"/>
      <c r="O210" s="5"/>
      <c r="P210" s="6"/>
      <c r="Q210" s="12"/>
    </row>
    <row r="211" spans="1:17" ht="12.75">
      <c r="A211" s="279" t="s">
        <v>154</v>
      </c>
      <c r="B211" s="280"/>
      <c r="C211" s="276"/>
      <c r="D211" s="276"/>
      <c r="E211" s="277"/>
      <c r="F211" s="277"/>
      <c r="G211" s="277"/>
      <c r="H211" s="278"/>
      <c r="I211" s="161"/>
      <c r="J211" s="271"/>
      <c r="K211" s="271"/>
      <c r="L211" s="271"/>
      <c r="M211" s="273"/>
      <c r="N211" s="16"/>
      <c r="O211" s="5"/>
      <c r="P211" s="6"/>
      <c r="Q211" s="12"/>
    </row>
    <row r="212" spans="1:17" ht="1.5" customHeight="1">
      <c r="A212" s="36"/>
      <c r="B212" s="36"/>
      <c r="C212" s="51"/>
      <c r="D212" s="51"/>
      <c r="E212" s="52"/>
      <c r="F212" s="52"/>
      <c r="G212" s="52"/>
      <c r="H212" s="52"/>
      <c r="I212" s="48"/>
      <c r="J212" s="49"/>
      <c r="K212" s="49"/>
      <c r="L212" s="49"/>
      <c r="M212" s="50"/>
      <c r="N212" s="16"/>
      <c r="O212" s="5"/>
      <c r="P212" s="6"/>
      <c r="Q212" s="12"/>
    </row>
    <row r="213" spans="1:14" ht="12.75">
      <c r="A213" s="274" t="s">
        <v>30</v>
      </c>
      <c r="B213" s="275"/>
      <c r="C213" s="276" t="s">
        <v>480</v>
      </c>
      <c r="D213" s="276">
        <v>1</v>
      </c>
      <c r="E213" s="277">
        <v>0</v>
      </c>
      <c r="F213" s="277">
        <v>0</v>
      </c>
      <c r="G213" s="277">
        <v>0</v>
      </c>
      <c r="H213" s="277">
        <f>$D213*(((E213*(1+$E$2/100))+(F213*(1+$E$4/100))+(G213*(1+$E$3/100)))*(1+$E$5/100))</f>
        <v>0</v>
      </c>
      <c r="I213" s="161"/>
      <c r="J213" s="271">
        <v>262.95</v>
      </c>
      <c r="K213" s="271">
        <v>168</v>
      </c>
      <c r="L213" s="271">
        <v>0</v>
      </c>
      <c r="M213" s="272">
        <f>$D213*(((J213*(1+$E$2/100))+(K213*(1+$E$4/100))+(L213*(1+$E$3/100)))*(1+$E$5/100))</f>
        <v>593.5215000000001</v>
      </c>
      <c r="N213" s="16"/>
    </row>
    <row r="214" spans="1:14" ht="12.75">
      <c r="A214" s="279" t="s">
        <v>31</v>
      </c>
      <c r="B214" s="280"/>
      <c r="C214" s="276"/>
      <c r="D214" s="276"/>
      <c r="E214" s="277"/>
      <c r="F214" s="277"/>
      <c r="G214" s="277"/>
      <c r="H214" s="278"/>
      <c r="I214" s="161"/>
      <c r="J214" s="271"/>
      <c r="K214" s="271"/>
      <c r="L214" s="271"/>
      <c r="M214" s="273"/>
      <c r="N214" s="16"/>
    </row>
    <row r="215" spans="1:14" ht="1.5" customHeight="1">
      <c r="A215" s="36"/>
      <c r="B215" s="36"/>
      <c r="C215" s="45"/>
      <c r="D215" s="45"/>
      <c r="E215" s="46"/>
      <c r="F215" s="46"/>
      <c r="G215" s="46"/>
      <c r="H215" s="47"/>
      <c r="I215" s="48"/>
      <c r="J215" s="49"/>
      <c r="K215" s="49"/>
      <c r="L215" s="49"/>
      <c r="M215" s="50"/>
      <c r="N215" s="16"/>
    </row>
    <row r="216" spans="1:14" ht="12.75">
      <c r="A216" s="274" t="s">
        <v>164</v>
      </c>
      <c r="B216" s="275"/>
      <c r="C216" s="276" t="s">
        <v>480</v>
      </c>
      <c r="D216" s="276">
        <v>1</v>
      </c>
      <c r="E216" s="277">
        <v>0</v>
      </c>
      <c r="F216" s="277">
        <v>0</v>
      </c>
      <c r="G216" s="277">
        <v>0</v>
      </c>
      <c r="H216" s="277">
        <f>$D216*(((E216*(1+$E$2/100))+(F216*(1+$E$4/100))+(G216*(1+$E$3/100)))*(1+$E$5/100))</f>
        <v>0</v>
      </c>
      <c r="I216" s="161"/>
      <c r="J216" s="271">
        <v>251.25</v>
      </c>
      <c r="K216" s="271">
        <v>84</v>
      </c>
      <c r="L216" s="271">
        <v>0</v>
      </c>
      <c r="M216" s="272">
        <f>$D216*(((J216*(1+$E$2/100))+(K216*(1+$E$4/100))+(L216*(1+$E$3/100)))*(1+$E$5/100))</f>
        <v>441.6885</v>
      </c>
      <c r="N216" s="16"/>
    </row>
    <row r="217" spans="1:14" ht="12.75">
      <c r="A217" s="279" t="s">
        <v>14</v>
      </c>
      <c r="B217" s="280"/>
      <c r="C217" s="276"/>
      <c r="D217" s="276"/>
      <c r="E217" s="277"/>
      <c r="F217" s="277"/>
      <c r="G217" s="277"/>
      <c r="H217" s="278"/>
      <c r="I217" s="161"/>
      <c r="J217" s="271"/>
      <c r="K217" s="271"/>
      <c r="L217" s="271"/>
      <c r="M217" s="273"/>
      <c r="N217" s="16"/>
    </row>
    <row r="218" spans="1:14" ht="1.5" customHeight="1">
      <c r="A218" s="36"/>
      <c r="B218" s="36"/>
      <c r="C218" s="51"/>
      <c r="D218" s="51"/>
      <c r="E218" s="52"/>
      <c r="F218" s="52"/>
      <c r="G218" s="52"/>
      <c r="H218" s="52"/>
      <c r="I218" s="48"/>
      <c r="J218" s="49"/>
      <c r="K218" s="49"/>
      <c r="L218" s="49"/>
      <c r="M218" s="50"/>
      <c r="N218" s="16"/>
    </row>
    <row r="219" spans="1:14" ht="12.75">
      <c r="A219" s="274" t="s">
        <v>7</v>
      </c>
      <c r="B219" s="275"/>
      <c r="C219" s="276" t="s">
        <v>480</v>
      </c>
      <c r="D219" s="276">
        <v>1</v>
      </c>
      <c r="E219" s="277">
        <v>0</v>
      </c>
      <c r="F219" s="277">
        <v>0</v>
      </c>
      <c r="G219" s="277">
        <v>0</v>
      </c>
      <c r="H219" s="277">
        <f>$D219*(((E219*(1+$E$2/100))+(F219*(1+$E$4/100))+(G219*(1+$E$3/100)))*(1+$E$5/100))</f>
        <v>0</v>
      </c>
      <c r="I219" s="161"/>
      <c r="J219" s="271">
        <v>51.75</v>
      </c>
      <c r="K219" s="271">
        <v>10.5</v>
      </c>
      <c r="L219" s="271">
        <v>0</v>
      </c>
      <c r="M219" s="272">
        <f>$D219*(((J219*(1+$E$2/100))+(K219*(1+$E$4/100))+(L219*(1+$E$3/100)))*(1+$E$5/100))</f>
        <v>79.82700000000001</v>
      </c>
      <c r="N219" s="16"/>
    </row>
    <row r="220" spans="1:14" ht="12.75">
      <c r="A220" s="279" t="s">
        <v>20</v>
      </c>
      <c r="B220" s="280"/>
      <c r="C220" s="276"/>
      <c r="D220" s="276"/>
      <c r="E220" s="277"/>
      <c r="F220" s="277"/>
      <c r="G220" s="277"/>
      <c r="H220" s="278"/>
      <c r="I220" s="161"/>
      <c r="J220" s="271"/>
      <c r="K220" s="271"/>
      <c r="L220" s="271"/>
      <c r="M220" s="273"/>
      <c r="N220" s="16"/>
    </row>
    <row r="221" spans="1:14" ht="1.5" customHeight="1">
      <c r="A221" s="36"/>
      <c r="B221" s="36"/>
      <c r="C221" s="45"/>
      <c r="D221" s="45"/>
      <c r="E221" s="46"/>
      <c r="F221" s="46"/>
      <c r="G221" s="46"/>
      <c r="H221" s="47"/>
      <c r="I221" s="48"/>
      <c r="J221" s="49"/>
      <c r="K221" s="49"/>
      <c r="L221" s="49"/>
      <c r="M221" s="50"/>
      <c r="N221" s="16"/>
    </row>
    <row r="222" spans="1:14" ht="12.75">
      <c r="A222" s="274" t="s">
        <v>8</v>
      </c>
      <c r="B222" s="275"/>
      <c r="C222" s="276" t="s">
        <v>480</v>
      </c>
      <c r="D222" s="276">
        <v>1</v>
      </c>
      <c r="E222" s="277">
        <v>0</v>
      </c>
      <c r="F222" s="277">
        <v>0</v>
      </c>
      <c r="G222" s="277">
        <v>0</v>
      </c>
      <c r="H222" s="277">
        <f>$D222*(((E222*(1+$E$2/100))+(F222*(1+$E$4/100))+(G222*(1+$E$3/100)))*(1+$E$5/100))</f>
        <v>0</v>
      </c>
      <c r="I222" s="161"/>
      <c r="J222" s="271">
        <v>405</v>
      </c>
      <c r="K222" s="271">
        <v>21</v>
      </c>
      <c r="L222" s="271">
        <v>0</v>
      </c>
      <c r="M222" s="272">
        <f>$D222*(((J222*(1+$E$2/100))+(K222*(1+$E$4/100))+(L222*(1+$E$3/100)))*(1+$E$5/100))</f>
        <v>524.4690000000002</v>
      </c>
      <c r="N222" s="16"/>
    </row>
    <row r="223" spans="1:14" ht="12.75">
      <c r="A223" s="279" t="s">
        <v>13</v>
      </c>
      <c r="B223" s="280"/>
      <c r="C223" s="276"/>
      <c r="D223" s="276"/>
      <c r="E223" s="277"/>
      <c r="F223" s="277"/>
      <c r="G223" s="277"/>
      <c r="H223" s="278"/>
      <c r="I223" s="161"/>
      <c r="J223" s="271"/>
      <c r="K223" s="271"/>
      <c r="L223" s="271"/>
      <c r="M223" s="273"/>
      <c r="N223" s="16"/>
    </row>
    <row r="224" spans="1:14" ht="1.5" customHeight="1">
      <c r="A224" s="36"/>
      <c r="B224" s="36"/>
      <c r="C224" s="51"/>
      <c r="D224" s="51"/>
      <c r="E224" s="52"/>
      <c r="F224" s="52"/>
      <c r="G224" s="52"/>
      <c r="H224" s="52"/>
      <c r="I224" s="48"/>
      <c r="J224" s="49"/>
      <c r="K224" s="49"/>
      <c r="L224" s="49"/>
      <c r="M224" s="50"/>
      <c r="N224" s="16"/>
    </row>
    <row r="225" spans="1:14" ht="12.75">
      <c r="A225" s="274" t="s">
        <v>9</v>
      </c>
      <c r="B225" s="275"/>
      <c r="C225" s="276" t="s">
        <v>480</v>
      </c>
      <c r="D225" s="276">
        <v>1</v>
      </c>
      <c r="E225" s="277">
        <v>0</v>
      </c>
      <c r="F225" s="277">
        <v>0</v>
      </c>
      <c r="G225" s="277">
        <v>0</v>
      </c>
      <c r="H225" s="277">
        <f>$D225*(((E225*(1+$E$2/100))+(F225*(1+$E$4/100))+(G225*(1+$E$3/100)))*(1+$E$5/100))</f>
        <v>0</v>
      </c>
      <c r="I225" s="161"/>
      <c r="J225" s="271">
        <v>40</v>
      </c>
      <c r="K225" s="271">
        <v>7</v>
      </c>
      <c r="L225" s="271">
        <v>0</v>
      </c>
      <c r="M225" s="272">
        <f>$D225*(((J225*(1+$E$2/100))+(K225*(1+$E$4/100))+(L225*(1+$E$3/100)))*(1+$E$5/100))</f>
        <v>59.873000000000005</v>
      </c>
      <c r="N225" s="16"/>
    </row>
    <row r="226" spans="1:14" ht="12.75">
      <c r="A226" s="279" t="s">
        <v>10</v>
      </c>
      <c r="B226" s="280"/>
      <c r="C226" s="276"/>
      <c r="D226" s="276"/>
      <c r="E226" s="277"/>
      <c r="F226" s="277"/>
      <c r="G226" s="277"/>
      <c r="H226" s="278"/>
      <c r="I226" s="161"/>
      <c r="J226" s="271"/>
      <c r="K226" s="271"/>
      <c r="L226" s="271"/>
      <c r="M226" s="273"/>
      <c r="N226" s="16"/>
    </row>
    <row r="227" spans="1:14" ht="1.5" customHeight="1">
      <c r="A227" s="36"/>
      <c r="B227" s="36"/>
      <c r="C227" s="51"/>
      <c r="D227" s="51"/>
      <c r="E227" s="53"/>
      <c r="F227" s="53"/>
      <c r="G227" s="53"/>
      <c r="H227" s="53"/>
      <c r="I227" s="48"/>
      <c r="J227" s="53"/>
      <c r="K227" s="53"/>
      <c r="L227" s="53"/>
      <c r="M227" s="54"/>
      <c r="N227" s="16"/>
    </row>
    <row r="228" spans="1:14" ht="12.75">
      <c r="A228" s="274" t="s">
        <v>11</v>
      </c>
      <c r="B228" s="275"/>
      <c r="C228" s="276" t="s">
        <v>480</v>
      </c>
      <c r="D228" s="276">
        <v>1</v>
      </c>
      <c r="E228" s="277">
        <v>0</v>
      </c>
      <c r="F228" s="277">
        <v>0</v>
      </c>
      <c r="G228" s="277">
        <v>0</v>
      </c>
      <c r="H228" s="277">
        <f>$D228*(((E228*(1+$E$2/100))+(F228*(1+$E$4/100))+(G228*(1+$E$3/100)))*(1+$E$5/100))</f>
        <v>0</v>
      </c>
      <c r="I228" s="161"/>
      <c r="J228" s="271">
        <v>812.25</v>
      </c>
      <c r="K228" s="271">
        <v>336</v>
      </c>
      <c r="L228" s="271">
        <v>0</v>
      </c>
      <c r="M228" s="272">
        <f>$D228*(((J228*(1+$E$2/100))+(K228*(1+$E$4/100))+(L228*(1+$E$3/100)))*(1+$E$5/100))</f>
        <v>1533.5265000000002</v>
      </c>
      <c r="N228" s="16"/>
    </row>
    <row r="229" spans="1:14" ht="12.75">
      <c r="A229" s="279" t="s">
        <v>12</v>
      </c>
      <c r="B229" s="280"/>
      <c r="C229" s="276"/>
      <c r="D229" s="276"/>
      <c r="E229" s="277"/>
      <c r="F229" s="277"/>
      <c r="G229" s="277"/>
      <c r="H229" s="278"/>
      <c r="I229" s="161"/>
      <c r="J229" s="271"/>
      <c r="K229" s="271"/>
      <c r="L229" s="271"/>
      <c r="M229" s="273"/>
      <c r="N229" s="16"/>
    </row>
    <row r="230" spans="1:14" ht="1.5" customHeight="1">
      <c r="A230" s="36"/>
      <c r="B230" s="36"/>
      <c r="C230" s="51"/>
      <c r="D230" s="51"/>
      <c r="E230" s="52"/>
      <c r="F230" s="52"/>
      <c r="G230" s="52"/>
      <c r="H230" s="52"/>
      <c r="I230" s="48"/>
      <c r="J230" s="49"/>
      <c r="K230" s="49"/>
      <c r="L230" s="49"/>
      <c r="M230" s="50"/>
      <c r="N230" s="16"/>
    </row>
    <row r="231" spans="1:14" ht="12.75">
      <c r="A231" s="274" t="s">
        <v>15</v>
      </c>
      <c r="B231" s="275"/>
      <c r="C231" s="276" t="s">
        <v>480</v>
      </c>
      <c r="D231" s="276">
        <v>1</v>
      </c>
      <c r="E231" s="277">
        <v>0</v>
      </c>
      <c r="F231" s="277">
        <v>0</v>
      </c>
      <c r="G231" s="277">
        <v>0</v>
      </c>
      <c r="H231" s="277">
        <f>$D231*(((E231*(1+$E$2/100))+(F231*(1+$E$4/100))+(G231*(1+$E$3/100)))*(1+$E$5/100))</f>
        <v>0</v>
      </c>
      <c r="I231" s="161"/>
      <c r="J231" s="271">
        <v>243.75</v>
      </c>
      <c r="K231" s="271">
        <v>84</v>
      </c>
      <c r="L231" s="271">
        <v>0</v>
      </c>
      <c r="M231" s="272">
        <f>$D231*(((J231*(1+$E$2/100))+(K231*(1+$E$4/100))+(L231*(1+$E$3/100)))*(1+$E$5/100))</f>
        <v>432.6135</v>
      </c>
      <c r="N231" s="16"/>
    </row>
    <row r="232" spans="1:14" ht="12.75">
      <c r="A232" s="279" t="s">
        <v>16</v>
      </c>
      <c r="B232" s="280"/>
      <c r="C232" s="276"/>
      <c r="D232" s="276"/>
      <c r="E232" s="277"/>
      <c r="F232" s="277"/>
      <c r="G232" s="277"/>
      <c r="H232" s="278"/>
      <c r="I232" s="161"/>
      <c r="J232" s="271"/>
      <c r="K232" s="271"/>
      <c r="L232" s="271"/>
      <c r="M232" s="273"/>
      <c r="N232" s="16"/>
    </row>
    <row r="233" spans="1:14" ht="1.5" customHeight="1">
      <c r="A233" s="36"/>
      <c r="B233" s="36"/>
      <c r="C233" s="45"/>
      <c r="D233" s="45"/>
      <c r="E233" s="46"/>
      <c r="F233" s="46"/>
      <c r="G233" s="46"/>
      <c r="H233" s="47"/>
      <c r="I233" s="48"/>
      <c r="J233" s="49"/>
      <c r="K233" s="49"/>
      <c r="L233" s="49"/>
      <c r="M233" s="50"/>
      <c r="N233" s="16"/>
    </row>
    <row r="234" spans="1:14" ht="12.75">
      <c r="A234" s="274" t="s">
        <v>17</v>
      </c>
      <c r="B234" s="275"/>
      <c r="C234" s="276" t="s">
        <v>480</v>
      </c>
      <c r="D234" s="276">
        <v>1</v>
      </c>
      <c r="E234" s="277">
        <v>0</v>
      </c>
      <c r="F234" s="277">
        <v>0</v>
      </c>
      <c r="G234" s="277">
        <v>0</v>
      </c>
      <c r="H234" s="277">
        <f>$D234*(((E234*(1+$E$2/100))+(F234*(1+$E$4/100))+(G234*(1+$E$3/100)))*(1+$E$5/100))</f>
        <v>0</v>
      </c>
      <c r="I234" s="161"/>
      <c r="J234" s="271">
        <v>114.95</v>
      </c>
      <c r="K234" s="271">
        <v>84</v>
      </c>
      <c r="L234" s="271">
        <v>0</v>
      </c>
      <c r="M234" s="272">
        <f>$D234*(((J234*(1+$E$2/100))+(K234*(1+$E$4/100))+(L234*(1+$E$3/100)))*(1+$E$5/100))</f>
        <v>276.76550000000003</v>
      </c>
      <c r="N234" s="16"/>
    </row>
    <row r="235" spans="1:14" ht="12.75">
      <c r="A235" s="279" t="s">
        <v>18</v>
      </c>
      <c r="B235" s="280"/>
      <c r="C235" s="276"/>
      <c r="D235" s="276"/>
      <c r="E235" s="277"/>
      <c r="F235" s="277"/>
      <c r="G235" s="277"/>
      <c r="H235" s="278"/>
      <c r="I235" s="161"/>
      <c r="J235" s="271"/>
      <c r="K235" s="271"/>
      <c r="L235" s="271"/>
      <c r="M235" s="273"/>
      <c r="N235" s="16"/>
    </row>
    <row r="236" spans="1:14" ht="1.5" customHeight="1">
      <c r="A236" s="36"/>
      <c r="B236" s="36"/>
      <c r="C236" s="51"/>
      <c r="D236" s="51"/>
      <c r="E236" s="52"/>
      <c r="F236" s="52"/>
      <c r="G236" s="52"/>
      <c r="H236" s="52"/>
      <c r="I236" s="48"/>
      <c r="J236" s="49"/>
      <c r="K236" s="49"/>
      <c r="L236" s="49"/>
      <c r="M236" s="50"/>
      <c r="N236" s="16"/>
    </row>
    <row r="237" spans="1:14" ht="12.75">
      <c r="A237" s="274" t="s">
        <v>122</v>
      </c>
      <c r="B237" s="275"/>
      <c r="C237" s="276" t="s">
        <v>480</v>
      </c>
      <c r="D237" s="276">
        <v>1</v>
      </c>
      <c r="E237" s="277">
        <v>0</v>
      </c>
      <c r="F237" s="277">
        <v>0</v>
      </c>
      <c r="G237" s="277">
        <v>0</v>
      </c>
      <c r="H237" s="277">
        <f>$D237*(((E237*(1+$E$2/100))+(F237*(1+$E$4/100))+(G237*(1+$E$3/100)))*(1+$E$5/100))</f>
        <v>0</v>
      </c>
      <c r="I237" s="161"/>
      <c r="J237" s="271">
        <v>5671.5</v>
      </c>
      <c r="K237" s="271">
        <v>672</v>
      </c>
      <c r="L237" s="271">
        <v>0</v>
      </c>
      <c r="M237" s="272">
        <f>$D237*(((J237*(1+$E$2/100))+(K237*(1+$E$4/100))+(L237*(1+$E$3/100)))*(1+$E$5/100))</f>
        <v>7963.923000000001</v>
      </c>
      <c r="N237" s="16"/>
    </row>
    <row r="238" spans="1:14" ht="12.75">
      <c r="A238" s="279" t="s">
        <v>234</v>
      </c>
      <c r="B238" s="280"/>
      <c r="C238" s="276"/>
      <c r="D238" s="276"/>
      <c r="E238" s="277"/>
      <c r="F238" s="277"/>
      <c r="G238" s="277"/>
      <c r="H238" s="278"/>
      <c r="I238" s="161"/>
      <c r="J238" s="271"/>
      <c r="K238" s="271"/>
      <c r="L238" s="271"/>
      <c r="M238" s="273"/>
      <c r="N238" s="16"/>
    </row>
    <row r="239" spans="1:14" ht="1.5" customHeight="1">
      <c r="A239" s="36"/>
      <c r="B239" s="36"/>
      <c r="C239" s="51"/>
      <c r="D239" s="51"/>
      <c r="E239" s="52"/>
      <c r="F239" s="52"/>
      <c r="G239" s="52"/>
      <c r="H239" s="52"/>
      <c r="I239" s="48"/>
      <c r="J239" s="49"/>
      <c r="K239" s="49"/>
      <c r="L239" s="49"/>
      <c r="M239" s="50"/>
      <c r="N239" s="16"/>
    </row>
    <row r="240" spans="1:14" ht="12.75">
      <c r="A240" s="274" t="s">
        <v>127</v>
      </c>
      <c r="B240" s="275"/>
      <c r="C240" s="276" t="s">
        <v>480</v>
      </c>
      <c r="D240" s="276">
        <v>3</v>
      </c>
      <c r="E240" s="277">
        <v>0</v>
      </c>
      <c r="F240" s="277">
        <v>0</v>
      </c>
      <c r="G240" s="277">
        <v>0</v>
      </c>
      <c r="H240" s="277">
        <f>$D240*(((E240*(1+$E$2/100))+(F240*(1+$E$4/100))+(G240*(1+$E$3/100)))*(1+$E$5/100))</f>
        <v>0</v>
      </c>
      <c r="I240" s="161"/>
      <c r="J240" s="271">
        <v>130</v>
      </c>
      <c r="K240" s="271">
        <v>146</v>
      </c>
      <c r="L240" s="271">
        <v>0</v>
      </c>
      <c r="M240" s="272">
        <f>$D240*(((J240*(1+$E$2/100))+(K240*(1+$E$4/100))+(L240*(1+$E$3/100)))*(1+$E$5/100))</f>
        <v>1189.782</v>
      </c>
      <c r="N240" s="16"/>
    </row>
    <row r="241" spans="1:14" ht="12.75">
      <c r="A241" s="279" t="s">
        <v>124</v>
      </c>
      <c r="B241" s="280"/>
      <c r="C241" s="276"/>
      <c r="D241" s="276"/>
      <c r="E241" s="277"/>
      <c r="F241" s="277"/>
      <c r="G241" s="277"/>
      <c r="H241" s="278"/>
      <c r="I241" s="161"/>
      <c r="J241" s="271"/>
      <c r="K241" s="271"/>
      <c r="L241" s="271"/>
      <c r="M241" s="273"/>
      <c r="N241" s="16"/>
    </row>
    <row r="242" spans="1:14" ht="1.5" customHeight="1">
      <c r="A242" s="36"/>
      <c r="B242" s="36"/>
      <c r="C242" s="45"/>
      <c r="D242" s="45"/>
      <c r="E242" s="46"/>
      <c r="F242" s="46"/>
      <c r="G242" s="46"/>
      <c r="H242" s="47"/>
      <c r="I242" s="48"/>
      <c r="J242" s="49"/>
      <c r="K242" s="49"/>
      <c r="L242" s="49"/>
      <c r="M242" s="50"/>
      <c r="N242" s="16"/>
    </row>
    <row r="243" spans="1:14" ht="12.75">
      <c r="A243" s="274" t="s">
        <v>63</v>
      </c>
      <c r="B243" s="275"/>
      <c r="C243" s="276" t="s">
        <v>480</v>
      </c>
      <c r="D243" s="276">
        <v>1</v>
      </c>
      <c r="E243" s="277">
        <v>0</v>
      </c>
      <c r="F243" s="277">
        <v>0</v>
      </c>
      <c r="G243" s="277">
        <v>0</v>
      </c>
      <c r="H243" s="277">
        <f>$D243*(((E243*(1+$E$2/100))+(F243*(1+$E$4/100))+(G243*(1+$E$3/100)))*(1+$E$5/100))</f>
        <v>0</v>
      </c>
      <c r="I243" s="161"/>
      <c r="J243" s="271">
        <v>525</v>
      </c>
      <c r="K243" s="271">
        <v>84</v>
      </c>
      <c r="L243" s="271">
        <v>0</v>
      </c>
      <c r="M243" s="272">
        <f>$D243*(((J243*(1+$E$2/100))+(K243*(1+$E$4/100))+(L243*(1+$E$3/100)))*(1+$E$5/100))</f>
        <v>772.926</v>
      </c>
      <c r="N243" s="16"/>
    </row>
    <row r="244" spans="1:14" ht="12.75">
      <c r="A244" s="279" t="s">
        <v>64</v>
      </c>
      <c r="B244" s="280"/>
      <c r="C244" s="276"/>
      <c r="D244" s="276"/>
      <c r="E244" s="277"/>
      <c r="F244" s="277"/>
      <c r="G244" s="277"/>
      <c r="H244" s="278"/>
      <c r="I244" s="161"/>
      <c r="J244" s="271"/>
      <c r="K244" s="271"/>
      <c r="L244" s="271"/>
      <c r="M244" s="273"/>
      <c r="N244" s="16"/>
    </row>
    <row r="245" spans="1:14" ht="1.5" customHeight="1">
      <c r="A245" s="36"/>
      <c r="B245" s="36"/>
      <c r="C245" s="51"/>
      <c r="D245" s="51"/>
      <c r="E245" s="53"/>
      <c r="F245" s="53"/>
      <c r="G245" s="53"/>
      <c r="H245" s="53"/>
      <c r="I245" s="48"/>
      <c r="J245" s="53"/>
      <c r="K245" s="53"/>
      <c r="L245" s="53"/>
      <c r="M245" s="54"/>
      <c r="N245" s="16"/>
    </row>
    <row r="246" spans="1:14" ht="12.75">
      <c r="A246" s="274" t="s">
        <v>69</v>
      </c>
      <c r="B246" s="275"/>
      <c r="C246" s="276" t="s">
        <v>480</v>
      </c>
      <c r="D246" s="276">
        <v>3</v>
      </c>
      <c r="E246" s="277">
        <v>0</v>
      </c>
      <c r="F246" s="277">
        <v>0</v>
      </c>
      <c r="G246" s="277">
        <v>0</v>
      </c>
      <c r="H246" s="277">
        <f>$D246*(((E246*(1+$E$2/100))+(F246*(1+$E$4/100))+(G246*(1+$E$3/100)))*(1+$E$5/100))</f>
        <v>0</v>
      </c>
      <c r="I246" s="161"/>
      <c r="J246" s="271">
        <v>490</v>
      </c>
      <c r="K246" s="271">
        <v>124.45</v>
      </c>
      <c r="L246" s="271">
        <v>0</v>
      </c>
      <c r="M246" s="272">
        <f>$D246*(((J246*(1+$E$2/100))+(K246*(1+$E$4/100))+(L246*(1+$E$3/100)))*(1+$E$5/100))</f>
        <v>2390.62065</v>
      </c>
      <c r="N246" s="16"/>
    </row>
    <row r="247" spans="1:14" ht="12.75">
      <c r="A247" s="279" t="s">
        <v>70</v>
      </c>
      <c r="B247" s="280"/>
      <c r="C247" s="276"/>
      <c r="D247" s="276"/>
      <c r="E247" s="277"/>
      <c r="F247" s="277"/>
      <c r="G247" s="277"/>
      <c r="H247" s="278"/>
      <c r="I247" s="161"/>
      <c r="J247" s="271"/>
      <c r="K247" s="271"/>
      <c r="L247" s="271"/>
      <c r="M247" s="273"/>
      <c r="N247" s="16"/>
    </row>
    <row r="248" spans="1:14" ht="1.5" customHeight="1">
      <c r="A248" s="36"/>
      <c r="B248" s="36"/>
      <c r="C248" s="45"/>
      <c r="D248" s="45"/>
      <c r="E248" s="46"/>
      <c r="F248" s="46"/>
      <c r="G248" s="46"/>
      <c r="H248" s="47"/>
      <c r="I248" s="48"/>
      <c r="J248" s="49"/>
      <c r="K248" s="49"/>
      <c r="L248" s="49"/>
      <c r="M248" s="50"/>
      <c r="N248" s="16"/>
    </row>
    <row r="249" spans="1:14" ht="12.75">
      <c r="A249" s="274" t="s">
        <v>77</v>
      </c>
      <c r="B249" s="275"/>
      <c r="C249" s="276" t="s">
        <v>480</v>
      </c>
      <c r="D249" s="276">
        <v>1</v>
      </c>
      <c r="E249" s="277">
        <v>0</v>
      </c>
      <c r="F249" s="277">
        <v>0</v>
      </c>
      <c r="G249" s="277">
        <v>0</v>
      </c>
      <c r="H249" s="277">
        <f>$D249*(((E249*(1+$E$2/100))+(F249*(1+$E$4/100))+(G249*(1+$E$3/100)))*(1+$E$5/100))</f>
        <v>0</v>
      </c>
      <c r="I249" s="161"/>
      <c r="J249" s="271">
        <v>7562.25</v>
      </c>
      <c r="K249" s="271">
        <v>336</v>
      </c>
      <c r="L249" s="271">
        <v>0</v>
      </c>
      <c r="M249" s="272">
        <f>$D249*(((J249*(1+$E$2/100))+(K249*(1+$E$4/100))+(L249*(1+$E$3/100)))*(1+$E$5/100))</f>
        <v>9701.0265</v>
      </c>
      <c r="N249" s="16"/>
    </row>
    <row r="250" spans="1:14" ht="12.75">
      <c r="A250" s="279" t="s">
        <v>76</v>
      </c>
      <c r="B250" s="280"/>
      <c r="C250" s="276"/>
      <c r="D250" s="276"/>
      <c r="E250" s="277"/>
      <c r="F250" s="277"/>
      <c r="G250" s="277"/>
      <c r="H250" s="278"/>
      <c r="I250" s="161"/>
      <c r="J250" s="271"/>
      <c r="K250" s="271"/>
      <c r="L250" s="271"/>
      <c r="M250" s="273"/>
      <c r="N250" s="16"/>
    </row>
    <row r="251" spans="1:14" ht="1.5" customHeight="1">
      <c r="A251" s="36"/>
      <c r="B251" s="36"/>
      <c r="C251" s="51"/>
      <c r="D251" s="51"/>
      <c r="E251" s="52"/>
      <c r="F251" s="52"/>
      <c r="G251" s="52"/>
      <c r="H251" s="52"/>
      <c r="I251" s="48"/>
      <c r="J251" s="49"/>
      <c r="K251" s="49"/>
      <c r="L251" s="49"/>
      <c r="M251" s="50"/>
      <c r="N251" s="16"/>
    </row>
    <row r="252" spans="1:14" ht="12.75">
      <c r="A252" s="274" t="s">
        <v>220</v>
      </c>
      <c r="B252" s="275"/>
      <c r="C252" s="276" t="s">
        <v>480</v>
      </c>
      <c r="D252" s="276">
        <v>1</v>
      </c>
      <c r="E252" s="277">
        <v>0</v>
      </c>
      <c r="F252" s="277">
        <v>0</v>
      </c>
      <c r="G252" s="277">
        <v>0</v>
      </c>
      <c r="H252" s="277">
        <f>$D252*(((E252*(1+$E$2/100))+(F252*(1+$E$4/100))+(G252*(1+$E$3/100)))*(1+$E$5/100))</f>
        <v>0</v>
      </c>
      <c r="I252" s="161"/>
      <c r="J252" s="271">
        <v>1428</v>
      </c>
      <c r="K252" s="271">
        <v>336</v>
      </c>
      <c r="L252" s="271">
        <v>0</v>
      </c>
      <c r="M252" s="272">
        <f>$D252*(((J252*(1+$E$2/100))+(K252*(1+$E$4/100))+(L252*(1+$E$3/100)))*(1+$E$5/100))</f>
        <v>2278.5840000000003</v>
      </c>
      <c r="N252" s="16"/>
    </row>
    <row r="253" spans="1:14" ht="12.75">
      <c r="A253" s="279" t="s">
        <v>223</v>
      </c>
      <c r="B253" s="280"/>
      <c r="C253" s="276"/>
      <c r="D253" s="276"/>
      <c r="E253" s="277"/>
      <c r="F253" s="277"/>
      <c r="G253" s="277"/>
      <c r="H253" s="278"/>
      <c r="I253" s="161"/>
      <c r="J253" s="271"/>
      <c r="K253" s="271"/>
      <c r="L253" s="271"/>
      <c r="M253" s="273"/>
      <c r="N253" s="16"/>
    </row>
    <row r="254" spans="1:14" ht="1.5" customHeight="1">
      <c r="A254" s="36"/>
      <c r="B254" s="36"/>
      <c r="C254" s="45"/>
      <c r="D254" s="45"/>
      <c r="E254" s="46"/>
      <c r="F254" s="46"/>
      <c r="G254" s="46"/>
      <c r="H254" s="47"/>
      <c r="I254" s="48"/>
      <c r="J254" s="49"/>
      <c r="K254" s="49"/>
      <c r="L254" s="49"/>
      <c r="M254" s="50"/>
      <c r="N254" s="16"/>
    </row>
    <row r="255" spans="1:14" ht="12.75">
      <c r="A255" s="274" t="s">
        <v>221</v>
      </c>
      <c r="B255" s="275"/>
      <c r="C255" s="276" t="s">
        <v>480</v>
      </c>
      <c r="D255" s="276">
        <v>1</v>
      </c>
      <c r="E255" s="277">
        <v>0</v>
      </c>
      <c r="F255" s="277">
        <v>0</v>
      </c>
      <c r="G255" s="277">
        <v>0</v>
      </c>
      <c r="H255" s="277">
        <f>$D255*(((E255*(1+$E$2/100))+(F255*(1+$E$4/100))+(G255*(1+$E$3/100)))*(1+$E$5/100))</f>
        <v>0</v>
      </c>
      <c r="I255" s="161"/>
      <c r="J255" s="271">
        <v>583</v>
      </c>
      <c r="K255" s="271">
        <v>84</v>
      </c>
      <c r="L255" s="271">
        <v>0</v>
      </c>
      <c r="M255" s="272">
        <f>$D255*(((J255*(1+$E$2/100))+(K255*(1+$E$4/100))+(L255*(1+$E$3/100)))*(1+$E$5/100))</f>
        <v>843.1060000000001</v>
      </c>
      <c r="N255" s="16"/>
    </row>
    <row r="256" spans="1:14" ht="12.75">
      <c r="A256" s="279" t="s">
        <v>222</v>
      </c>
      <c r="B256" s="280"/>
      <c r="C256" s="276"/>
      <c r="D256" s="276"/>
      <c r="E256" s="277"/>
      <c r="F256" s="277"/>
      <c r="G256" s="277"/>
      <c r="H256" s="278"/>
      <c r="I256" s="161"/>
      <c r="J256" s="271"/>
      <c r="K256" s="271"/>
      <c r="L256" s="271"/>
      <c r="M256" s="273"/>
      <c r="N256" s="16"/>
    </row>
    <row r="257" spans="1:14" ht="1.5" customHeight="1">
      <c r="A257" s="36"/>
      <c r="B257" s="36"/>
      <c r="C257" s="45"/>
      <c r="D257" s="45"/>
      <c r="E257" s="46"/>
      <c r="F257" s="46"/>
      <c r="G257" s="46"/>
      <c r="H257" s="47"/>
      <c r="I257" s="48"/>
      <c r="J257" s="49"/>
      <c r="K257" s="49"/>
      <c r="L257" s="49"/>
      <c r="M257" s="50"/>
      <c r="N257" s="16"/>
    </row>
    <row r="258" spans="1:14" ht="12.75">
      <c r="A258" s="274" t="s">
        <v>79</v>
      </c>
      <c r="B258" s="275"/>
      <c r="C258" s="276" t="s">
        <v>480</v>
      </c>
      <c r="D258" s="276">
        <v>1</v>
      </c>
      <c r="E258" s="277">
        <v>0</v>
      </c>
      <c r="F258" s="277">
        <v>0</v>
      </c>
      <c r="G258" s="277">
        <v>0</v>
      </c>
      <c r="H258" s="277">
        <f>$D258*(((E258*(1+$E$2/100))+(F258*(1+$E$4/100))+(G258*(1+$E$3/100)))*(1+$E$5/100))</f>
        <v>0</v>
      </c>
      <c r="I258" s="161"/>
      <c r="J258" s="271">
        <v>63</v>
      </c>
      <c r="K258" s="271">
        <v>42</v>
      </c>
      <c r="L258" s="271">
        <v>0</v>
      </c>
      <c r="M258" s="272">
        <f>$D258*(((J258*(1+$E$2/100))+(K258*(1+$E$4/100))+(L258*(1+$E$3/100)))*(1+$E$5/100))</f>
        <v>145.068</v>
      </c>
      <c r="N258" s="16"/>
    </row>
    <row r="259" spans="1:14" ht="12.75">
      <c r="A259" s="279" t="s">
        <v>80</v>
      </c>
      <c r="B259" s="280"/>
      <c r="C259" s="276"/>
      <c r="D259" s="276"/>
      <c r="E259" s="277"/>
      <c r="F259" s="277"/>
      <c r="G259" s="277"/>
      <c r="H259" s="278"/>
      <c r="I259" s="161"/>
      <c r="J259" s="271"/>
      <c r="K259" s="271"/>
      <c r="L259" s="271"/>
      <c r="M259" s="273"/>
      <c r="N259" s="16"/>
    </row>
    <row r="260" spans="1:14" ht="1.5" customHeight="1">
      <c r="A260" s="36"/>
      <c r="B260" s="36"/>
      <c r="C260" s="51"/>
      <c r="D260" s="51"/>
      <c r="E260" s="53"/>
      <c r="F260" s="53"/>
      <c r="G260" s="53"/>
      <c r="H260" s="53"/>
      <c r="I260" s="48"/>
      <c r="J260" s="53"/>
      <c r="K260" s="53"/>
      <c r="L260" s="53"/>
      <c r="M260" s="54"/>
      <c r="N260" s="16"/>
    </row>
    <row r="261" spans="1:14" ht="12.75">
      <c r="A261" s="274" t="s">
        <v>128</v>
      </c>
      <c r="B261" s="275"/>
      <c r="C261" s="276" t="s">
        <v>480</v>
      </c>
      <c r="D261" s="276">
        <v>1</v>
      </c>
      <c r="E261" s="277">
        <v>0</v>
      </c>
      <c r="F261" s="277">
        <v>0</v>
      </c>
      <c r="G261" s="277">
        <v>0</v>
      </c>
      <c r="H261" s="277">
        <f>$D261*(((E261*(1+$E$2/100))+(F261*(1+$E$4/100))+(G261*(1+$E$3/100)))*(1+$E$5/100))</f>
        <v>0</v>
      </c>
      <c r="I261" s="161"/>
      <c r="J261" s="271">
        <v>1268.95</v>
      </c>
      <c r="K261" s="271">
        <v>10.5</v>
      </c>
      <c r="L261" s="271">
        <v>0</v>
      </c>
      <c r="M261" s="272">
        <f>$D261*(((J261*(1+$E$2/100))+(K261*(1+$E$4/100))+(L261*(1+$E$3/100)))*(1+$E$5/100))</f>
        <v>1552.6390000000004</v>
      </c>
      <c r="N261" s="16"/>
    </row>
    <row r="262" spans="1:14" ht="12.75">
      <c r="A262" s="279" t="s">
        <v>81</v>
      </c>
      <c r="B262" s="280"/>
      <c r="C262" s="276"/>
      <c r="D262" s="276"/>
      <c r="E262" s="277"/>
      <c r="F262" s="277"/>
      <c r="G262" s="277"/>
      <c r="H262" s="278"/>
      <c r="I262" s="161"/>
      <c r="J262" s="271"/>
      <c r="K262" s="271"/>
      <c r="L262" s="271"/>
      <c r="M262" s="273"/>
      <c r="N262" s="16"/>
    </row>
    <row r="263" spans="1:14" ht="1.5" customHeight="1">
      <c r="A263" s="36"/>
      <c r="B263" s="36"/>
      <c r="C263" s="45"/>
      <c r="D263" s="45"/>
      <c r="E263" s="46"/>
      <c r="F263" s="46"/>
      <c r="G263" s="46"/>
      <c r="H263" s="47"/>
      <c r="I263" s="48"/>
      <c r="J263" s="49"/>
      <c r="K263" s="49"/>
      <c r="L263" s="49"/>
      <c r="M263" s="50"/>
      <c r="N263" s="16"/>
    </row>
    <row r="264" spans="1:14" ht="12.75">
      <c r="A264" s="274" t="s">
        <v>130</v>
      </c>
      <c r="B264" s="275"/>
      <c r="C264" s="276" t="s">
        <v>480</v>
      </c>
      <c r="D264" s="276">
        <v>1</v>
      </c>
      <c r="E264" s="277">
        <v>0</v>
      </c>
      <c r="F264" s="277">
        <v>0</v>
      </c>
      <c r="G264" s="277">
        <v>0</v>
      </c>
      <c r="H264" s="277">
        <f>$D264*(((E264*(1+$E$2/100))+(F264*(1+$E$4/100))+(G264*(1+$E$3/100)))*(1+$E$5/100))</f>
        <v>0</v>
      </c>
      <c r="I264" s="161"/>
      <c r="J264" s="271">
        <v>1199.25</v>
      </c>
      <c r="K264" s="271">
        <v>42</v>
      </c>
      <c r="L264" s="271">
        <v>0</v>
      </c>
      <c r="M264" s="272">
        <f>$D264*(((J264*(1+$E$2/100))+(K264*(1+$E$4/100))+(L264*(1+$E$3/100)))*(1+$E$5/100))</f>
        <v>1519.9305000000002</v>
      </c>
      <c r="N264" s="16"/>
    </row>
    <row r="265" spans="1:14" ht="12.75">
      <c r="A265" s="279" t="s">
        <v>131</v>
      </c>
      <c r="B265" s="280"/>
      <c r="C265" s="276"/>
      <c r="D265" s="276"/>
      <c r="E265" s="277"/>
      <c r="F265" s="277"/>
      <c r="G265" s="277"/>
      <c r="H265" s="278"/>
      <c r="I265" s="161"/>
      <c r="J265" s="271"/>
      <c r="K265" s="271"/>
      <c r="L265" s="271"/>
      <c r="M265" s="273"/>
      <c r="N265" s="16"/>
    </row>
    <row r="266" spans="1:14" ht="1.5" customHeight="1">
      <c r="A266" s="36"/>
      <c r="B266" s="36"/>
      <c r="C266" s="51"/>
      <c r="D266" s="51"/>
      <c r="E266" s="52"/>
      <c r="F266" s="52"/>
      <c r="G266" s="52"/>
      <c r="H266" s="52"/>
      <c r="I266" s="48"/>
      <c r="J266" s="49"/>
      <c r="K266" s="49"/>
      <c r="L266" s="49"/>
      <c r="M266" s="50"/>
      <c r="N266" s="16"/>
    </row>
    <row r="267" spans="1:14" ht="12.75">
      <c r="A267" s="274" t="s">
        <v>132</v>
      </c>
      <c r="B267" s="275"/>
      <c r="C267" s="276" t="s">
        <v>480</v>
      </c>
      <c r="D267" s="276">
        <v>1</v>
      </c>
      <c r="E267" s="277">
        <v>0</v>
      </c>
      <c r="F267" s="277">
        <v>0</v>
      </c>
      <c r="G267" s="277">
        <v>0</v>
      </c>
      <c r="H267" s="277">
        <f>$D267*(((E267*(1+$E$2/100))+(F267*(1+$E$4/100))+(G267*(1+$E$3/100)))*(1+$E$5/100))</f>
        <v>0</v>
      </c>
      <c r="I267" s="161"/>
      <c r="J267" s="271">
        <v>2500</v>
      </c>
      <c r="K267" s="271">
        <v>336</v>
      </c>
      <c r="L267" s="271">
        <v>0</v>
      </c>
      <c r="M267" s="272">
        <f>$D267*(((J267*(1+$E$2/100))+(K267*(1+$E$4/100))+(L267*(1+$E$3/100)))*(1+$E$5/100))</f>
        <v>3575.704</v>
      </c>
      <c r="N267" s="16"/>
    </row>
    <row r="268" spans="1:14" ht="12.75">
      <c r="A268" s="279" t="s">
        <v>133</v>
      </c>
      <c r="B268" s="280"/>
      <c r="C268" s="276"/>
      <c r="D268" s="276"/>
      <c r="E268" s="277"/>
      <c r="F268" s="277"/>
      <c r="G268" s="277"/>
      <c r="H268" s="278"/>
      <c r="I268" s="161"/>
      <c r="J268" s="271"/>
      <c r="K268" s="271"/>
      <c r="L268" s="271"/>
      <c r="M268" s="273"/>
      <c r="N268" s="16"/>
    </row>
    <row r="269" spans="1:14" ht="1.5" customHeight="1">
      <c r="A269" s="36"/>
      <c r="B269" s="36"/>
      <c r="C269" s="51"/>
      <c r="D269" s="51"/>
      <c r="E269" s="52"/>
      <c r="F269" s="52"/>
      <c r="G269" s="52"/>
      <c r="H269" s="52"/>
      <c r="I269" s="48"/>
      <c r="J269" s="49"/>
      <c r="K269" s="49"/>
      <c r="L269" s="49"/>
      <c r="M269" s="50"/>
      <c r="N269" s="16"/>
    </row>
    <row r="270" spans="1:14" ht="12.75">
      <c r="A270" s="274" t="s">
        <v>21</v>
      </c>
      <c r="B270" s="275"/>
      <c r="C270" s="276" t="s">
        <v>481</v>
      </c>
      <c r="D270" s="276">
        <v>1050</v>
      </c>
      <c r="E270" s="277">
        <v>0</v>
      </c>
      <c r="F270" s="277">
        <v>0</v>
      </c>
      <c r="G270" s="277">
        <v>0</v>
      </c>
      <c r="H270" s="277">
        <f>$D270*(((E270*(1+$E$2/100))+(F270*(1+$E$4/100))+(G270*(1+$E$3/100)))*(1+$E$5/100))</f>
        <v>0</v>
      </c>
      <c r="I270" s="161"/>
      <c r="J270" s="271">
        <v>0.08</v>
      </c>
      <c r="K270" s="271">
        <v>0.375</v>
      </c>
      <c r="L270" s="271">
        <v>0</v>
      </c>
      <c r="M270" s="272">
        <f>$D270*(((J270*(1+$E$2/100))+(K270*(1+$E$4/100))+(L270*(1+$E$3/100)))*(1+$E$5/100))</f>
        <v>746.9962499999999</v>
      </c>
      <c r="N270" s="16"/>
    </row>
    <row r="271" spans="1:14" ht="12.75">
      <c r="A271" s="279" t="s">
        <v>22</v>
      </c>
      <c r="B271" s="280"/>
      <c r="C271" s="276"/>
      <c r="D271" s="276"/>
      <c r="E271" s="277"/>
      <c r="F271" s="277"/>
      <c r="G271" s="277"/>
      <c r="H271" s="278"/>
      <c r="I271" s="161"/>
      <c r="J271" s="271"/>
      <c r="K271" s="271"/>
      <c r="L271" s="271"/>
      <c r="M271" s="273"/>
      <c r="N271" s="16"/>
    </row>
    <row r="272" spans="1:14" ht="1.5" customHeight="1">
      <c r="A272" s="36"/>
      <c r="B272" s="36"/>
      <c r="C272" s="45"/>
      <c r="D272" s="45"/>
      <c r="E272" s="46"/>
      <c r="F272" s="46"/>
      <c r="G272" s="46"/>
      <c r="H272" s="47"/>
      <c r="I272" s="48"/>
      <c r="J272" s="49"/>
      <c r="K272" s="49"/>
      <c r="L272" s="49"/>
      <c r="M272" s="50"/>
      <c r="N272" s="16"/>
    </row>
    <row r="273" spans="1:14" ht="12.75">
      <c r="A273" s="274" t="s">
        <v>23</v>
      </c>
      <c r="B273" s="275"/>
      <c r="C273" s="276" t="s">
        <v>481</v>
      </c>
      <c r="D273" s="276">
        <v>750</v>
      </c>
      <c r="E273" s="277">
        <v>0</v>
      </c>
      <c r="F273" s="277">
        <v>0</v>
      </c>
      <c r="G273" s="277">
        <v>0</v>
      </c>
      <c r="H273" s="277">
        <f>$D273*(((E273*(1+$E$2/100))+(F273*(1+$E$4/100))+(G273*(1+$E$3/100)))*(1+$E$5/100))</f>
        <v>0</v>
      </c>
      <c r="I273" s="161"/>
      <c r="J273" s="271">
        <v>0.159</v>
      </c>
      <c r="K273" s="271">
        <v>0.375</v>
      </c>
      <c r="L273" s="271">
        <v>0</v>
      </c>
      <c r="M273" s="272">
        <f>$D273*(((J273*(1+$E$2/100))+(K273*(1+$E$4/100))+(L273*(1+$E$3/100)))*(1+$E$5/100))</f>
        <v>605.26125</v>
      </c>
      <c r="N273" s="16"/>
    </row>
    <row r="274" spans="1:14" ht="12.75">
      <c r="A274" s="279" t="s">
        <v>24</v>
      </c>
      <c r="B274" s="280"/>
      <c r="C274" s="276"/>
      <c r="D274" s="276"/>
      <c r="E274" s="277"/>
      <c r="F274" s="277"/>
      <c r="G274" s="277"/>
      <c r="H274" s="278"/>
      <c r="I274" s="161"/>
      <c r="J274" s="271"/>
      <c r="K274" s="271"/>
      <c r="L274" s="271"/>
      <c r="M274" s="273"/>
      <c r="N274" s="16"/>
    </row>
    <row r="275" spans="1:14" ht="1.5" customHeight="1">
      <c r="A275" s="36"/>
      <c r="B275" s="36"/>
      <c r="C275" s="51"/>
      <c r="D275" s="51"/>
      <c r="E275" s="52"/>
      <c r="F275" s="52"/>
      <c r="G275" s="52"/>
      <c r="H275" s="52"/>
      <c r="I275" s="48"/>
      <c r="J275" s="49"/>
      <c r="K275" s="49"/>
      <c r="L275" s="49"/>
      <c r="M275" s="50"/>
      <c r="N275" s="16"/>
    </row>
    <row r="276" spans="1:14" ht="12.75">
      <c r="A276" s="274" t="s">
        <v>25</v>
      </c>
      <c r="B276" s="275"/>
      <c r="C276" s="276" t="s">
        <v>481</v>
      </c>
      <c r="D276" s="276">
        <v>150</v>
      </c>
      <c r="E276" s="277">
        <v>0</v>
      </c>
      <c r="F276" s="277">
        <v>0</v>
      </c>
      <c r="G276" s="277">
        <v>0</v>
      </c>
      <c r="H276" s="277">
        <f>$D276*(((E276*(1+$E$2/100))+(F276*(1+$E$4/100))+(G276*(1+$E$3/100)))*(1+$E$5/100))</f>
        <v>0</v>
      </c>
      <c r="I276" s="161"/>
      <c r="J276" s="271">
        <v>0.228</v>
      </c>
      <c r="K276" s="271">
        <v>0.375</v>
      </c>
      <c r="L276" s="271">
        <v>0</v>
      </c>
      <c r="M276" s="272">
        <f>$D276*(((J276*(1+$E$2/100))+(K276*(1+$E$4/100))+(L276*(1+$E$3/100)))*(1+$E$5/100))</f>
        <v>133.57575000000003</v>
      </c>
      <c r="N276" s="16"/>
    </row>
    <row r="277" spans="1:14" ht="12.75">
      <c r="A277" s="279" t="s">
        <v>26</v>
      </c>
      <c r="B277" s="280"/>
      <c r="C277" s="276"/>
      <c r="D277" s="276"/>
      <c r="E277" s="277"/>
      <c r="F277" s="277"/>
      <c r="G277" s="277"/>
      <c r="H277" s="278"/>
      <c r="I277" s="161"/>
      <c r="J277" s="271"/>
      <c r="K277" s="271"/>
      <c r="L277" s="271"/>
      <c r="M277" s="273"/>
      <c r="N277" s="16"/>
    </row>
    <row r="278" spans="1:14" ht="1.5" customHeight="1">
      <c r="A278" s="36"/>
      <c r="B278" s="36"/>
      <c r="C278" s="51"/>
      <c r="D278" s="51"/>
      <c r="E278" s="53"/>
      <c r="F278" s="53"/>
      <c r="G278" s="53"/>
      <c r="H278" s="53"/>
      <c r="I278" s="48"/>
      <c r="J278" s="53"/>
      <c r="K278" s="53"/>
      <c r="L278" s="53"/>
      <c r="M278" s="54"/>
      <c r="N278" s="16"/>
    </row>
    <row r="279" spans="1:14" ht="12.75">
      <c r="A279" s="274" t="s">
        <v>136</v>
      </c>
      <c r="B279" s="275"/>
      <c r="C279" s="276" t="s">
        <v>481</v>
      </c>
      <c r="D279" s="276">
        <v>450</v>
      </c>
      <c r="E279" s="277">
        <v>0</v>
      </c>
      <c r="F279" s="277">
        <v>0</v>
      </c>
      <c r="G279" s="277">
        <v>0</v>
      </c>
      <c r="H279" s="277">
        <f>$D279*(((E279*(1+$E$2/100))+(F279*(1+$E$4/100))+(G279*(1+$E$3/100)))*(1+$E$5/100))</f>
        <v>0</v>
      </c>
      <c r="I279" s="161"/>
      <c r="J279" s="271">
        <v>0.612</v>
      </c>
      <c r="K279" s="271">
        <v>0.38</v>
      </c>
      <c r="L279" s="271">
        <v>0</v>
      </c>
      <c r="M279" s="272">
        <f>$D279*(((J279*(1+$E$2/100))+(K279*(1+$E$4/100))+(L279*(1+$E$3/100)))*(1+$E$5/100))</f>
        <v>613.503</v>
      </c>
      <c r="N279" s="16"/>
    </row>
    <row r="280" spans="1:14" ht="12.75">
      <c r="A280" s="279" t="s">
        <v>440</v>
      </c>
      <c r="B280" s="280"/>
      <c r="C280" s="276"/>
      <c r="D280" s="276"/>
      <c r="E280" s="277"/>
      <c r="F280" s="277"/>
      <c r="G280" s="277"/>
      <c r="H280" s="278"/>
      <c r="I280" s="161"/>
      <c r="J280" s="271"/>
      <c r="K280" s="271"/>
      <c r="L280" s="271"/>
      <c r="M280" s="273"/>
      <c r="N280" s="16"/>
    </row>
    <row r="281" spans="1:14" ht="1.5" customHeight="1">
      <c r="A281" s="36"/>
      <c r="B281" s="36"/>
      <c r="C281" s="51"/>
      <c r="D281" s="51"/>
      <c r="E281" s="52"/>
      <c r="F281" s="52"/>
      <c r="G281" s="52"/>
      <c r="H281" s="52"/>
      <c r="I281" s="48"/>
      <c r="J281" s="49"/>
      <c r="K281" s="49"/>
      <c r="L281" s="49"/>
      <c r="M281" s="50"/>
      <c r="N281" s="16"/>
    </row>
    <row r="282" spans="1:14" ht="12.75">
      <c r="A282" s="274" t="s">
        <v>65</v>
      </c>
      <c r="B282" s="275"/>
      <c r="C282" s="276" t="s">
        <v>481</v>
      </c>
      <c r="D282" s="276">
        <v>1950</v>
      </c>
      <c r="E282" s="277">
        <v>2.44</v>
      </c>
      <c r="F282" s="277">
        <v>3.73</v>
      </c>
      <c r="G282" s="277">
        <v>0</v>
      </c>
      <c r="H282" s="277">
        <f>$D282*(((E282*(1+$E$2/100))+(F282*(1+$E$4/100))+(G282*(1+$E$3/100)))*(1+$E$5/100))</f>
        <v>17678.446500000002</v>
      </c>
      <c r="I282" s="161"/>
      <c r="J282" s="271">
        <v>0</v>
      </c>
      <c r="K282" s="271">
        <v>0</v>
      </c>
      <c r="L282" s="271">
        <v>0</v>
      </c>
      <c r="M282" s="272">
        <f>$D282*(((J282*(1+$E$2/100))+(K282*(1+$E$4/100))+(L282*(1+$E$3/100)))*(1+$E$5/100))</f>
        <v>0</v>
      </c>
      <c r="N282" s="16"/>
    </row>
    <row r="283" spans="1:14" ht="12.75">
      <c r="A283" s="274" t="s">
        <v>293</v>
      </c>
      <c r="B283" s="275"/>
      <c r="C283" s="276"/>
      <c r="D283" s="276"/>
      <c r="E283" s="277"/>
      <c r="F283" s="277"/>
      <c r="G283" s="277"/>
      <c r="H283" s="278"/>
      <c r="I283" s="161"/>
      <c r="J283" s="271"/>
      <c r="K283" s="271"/>
      <c r="L283" s="271"/>
      <c r="M283" s="273"/>
      <c r="N283" s="16"/>
    </row>
    <row r="284" spans="1:14" ht="1.5" customHeight="1">
      <c r="A284" s="36"/>
      <c r="B284" s="36"/>
      <c r="C284" s="51"/>
      <c r="D284" s="51"/>
      <c r="E284" s="53"/>
      <c r="F284" s="53"/>
      <c r="G284" s="53"/>
      <c r="H284" s="53"/>
      <c r="I284" s="48"/>
      <c r="J284" s="53"/>
      <c r="K284" s="53"/>
      <c r="L284" s="53"/>
      <c r="M284" s="54"/>
      <c r="N284" s="16"/>
    </row>
    <row r="285" spans="1:14" ht="12.75">
      <c r="A285" s="274" t="s">
        <v>56</v>
      </c>
      <c r="B285" s="275"/>
      <c r="C285" s="276" t="s">
        <v>57</v>
      </c>
      <c r="D285" s="276">
        <v>5</v>
      </c>
      <c r="E285" s="277">
        <v>382.4</v>
      </c>
      <c r="F285" s="277">
        <v>628.25</v>
      </c>
      <c r="G285" s="277">
        <v>0</v>
      </c>
      <c r="H285" s="277">
        <f>$D285*(((E285*(1+$E$2/100))+(F285*(1+$E$4/100))+(G285*(1+$E$3/100)))*(1+$E$5/100))</f>
        <v>7462.02875</v>
      </c>
      <c r="I285" s="161"/>
      <c r="J285" s="271">
        <v>0</v>
      </c>
      <c r="K285" s="271">
        <v>0</v>
      </c>
      <c r="L285" s="271">
        <v>0</v>
      </c>
      <c r="M285" s="272">
        <f>$D285*(((J285*(1+$E$2/100))+(K285*(1+$E$4/100))+(L285*(1+$E$3/100)))*(1+$E$5/100))</f>
        <v>0</v>
      </c>
      <c r="N285" s="16"/>
    </row>
    <row r="286" spans="1:14" ht="12.75">
      <c r="A286" s="274" t="s">
        <v>316</v>
      </c>
      <c r="B286" s="275"/>
      <c r="C286" s="276"/>
      <c r="D286" s="276"/>
      <c r="E286" s="277"/>
      <c r="F286" s="277"/>
      <c r="G286" s="277"/>
      <c r="H286" s="278"/>
      <c r="I286" s="161"/>
      <c r="J286" s="271"/>
      <c r="K286" s="271"/>
      <c r="L286" s="271"/>
      <c r="M286" s="273"/>
      <c r="N286" s="16"/>
    </row>
    <row r="287" spans="1:14" ht="1.5" customHeight="1">
      <c r="A287" s="36"/>
      <c r="B287" s="36"/>
      <c r="C287" s="45"/>
      <c r="D287" s="45"/>
      <c r="E287" s="46"/>
      <c r="F287" s="46"/>
      <c r="G287" s="46"/>
      <c r="H287" s="47"/>
      <c r="I287" s="48"/>
      <c r="J287" s="49"/>
      <c r="K287" s="49"/>
      <c r="L287" s="49"/>
      <c r="M287" s="50"/>
      <c r="N287" s="16"/>
    </row>
    <row r="288" spans="1:14" ht="12.75">
      <c r="A288" s="274"/>
      <c r="B288" s="275"/>
      <c r="C288" s="276" t="s">
        <v>480</v>
      </c>
      <c r="D288" s="276">
        <v>0</v>
      </c>
      <c r="E288" s="277">
        <v>0</v>
      </c>
      <c r="F288" s="277">
        <v>0</v>
      </c>
      <c r="G288" s="277">
        <v>0</v>
      </c>
      <c r="H288" s="277">
        <f>$D288*(((E288*(1+$E$2/100))+(F288*(1+$E$4/100))+(G288*(1+$E$3/100)))*(1+$E$5/100))</f>
        <v>0</v>
      </c>
      <c r="I288" s="161"/>
      <c r="J288" s="271">
        <v>0</v>
      </c>
      <c r="K288" s="271">
        <v>0</v>
      </c>
      <c r="L288" s="271">
        <v>0</v>
      </c>
      <c r="M288" s="272">
        <f>$D288*(((J288*(1+$E$2/100))+(K288*(1+$E$4/100))+(L288*(1+$E$3/100)))*(1+$E$5/100))</f>
        <v>0</v>
      </c>
      <c r="N288" s="16"/>
    </row>
    <row r="289" spans="1:14" ht="12.75">
      <c r="A289" s="274"/>
      <c r="B289" s="275"/>
      <c r="C289" s="276"/>
      <c r="D289" s="276"/>
      <c r="E289" s="277"/>
      <c r="F289" s="277"/>
      <c r="G289" s="277"/>
      <c r="H289" s="278"/>
      <c r="I289" s="161"/>
      <c r="J289" s="271"/>
      <c r="K289" s="271"/>
      <c r="L289" s="271"/>
      <c r="M289" s="273"/>
      <c r="N289" s="16"/>
    </row>
    <row r="290" spans="1:14" ht="1.5" customHeight="1">
      <c r="A290" s="36"/>
      <c r="B290" s="36"/>
      <c r="C290" s="51"/>
      <c r="D290" s="51"/>
      <c r="E290" s="52"/>
      <c r="F290" s="52"/>
      <c r="G290" s="52"/>
      <c r="H290" s="52"/>
      <c r="I290" s="48"/>
      <c r="J290" s="49"/>
      <c r="K290" s="49"/>
      <c r="L290" s="49"/>
      <c r="M290" s="50"/>
      <c r="N290" s="16"/>
    </row>
    <row r="291" spans="1:14" ht="12.75">
      <c r="A291" s="274"/>
      <c r="B291" s="275"/>
      <c r="C291" s="276" t="s">
        <v>480</v>
      </c>
      <c r="D291" s="276">
        <v>0</v>
      </c>
      <c r="E291" s="277">
        <v>0</v>
      </c>
      <c r="F291" s="277">
        <v>0</v>
      </c>
      <c r="G291" s="277">
        <v>0</v>
      </c>
      <c r="H291" s="277">
        <f>$D291*(((E291*(1+$E$2/100))+(F291*(1+$E$4/100))+(G291*(1+$E$3/100)))*(1+$E$5/100))</f>
        <v>0</v>
      </c>
      <c r="I291" s="161"/>
      <c r="J291" s="271">
        <v>0</v>
      </c>
      <c r="K291" s="271">
        <v>0</v>
      </c>
      <c r="L291" s="271">
        <v>0</v>
      </c>
      <c r="M291" s="272">
        <f>$D291*(((J291*(1+$E$2/100))+(K291*(1+$E$4/100))+(L291*(1+$E$3/100)))*(1+$E$5/100))</f>
        <v>0</v>
      </c>
      <c r="N291" s="16"/>
    </row>
    <row r="292" spans="1:14" ht="12.75">
      <c r="A292" s="274"/>
      <c r="B292" s="275"/>
      <c r="C292" s="276"/>
      <c r="D292" s="276"/>
      <c r="E292" s="277"/>
      <c r="F292" s="277"/>
      <c r="G292" s="277"/>
      <c r="H292" s="278"/>
      <c r="I292" s="161"/>
      <c r="J292" s="271"/>
      <c r="K292" s="271"/>
      <c r="L292" s="271"/>
      <c r="M292" s="273"/>
      <c r="N292" s="16"/>
    </row>
    <row r="293" spans="1:14" ht="1.5" customHeight="1">
      <c r="A293" s="36"/>
      <c r="B293" s="36"/>
      <c r="C293" s="51"/>
      <c r="D293" s="51"/>
      <c r="E293" s="53"/>
      <c r="F293" s="53"/>
      <c r="G293" s="53"/>
      <c r="H293" s="53"/>
      <c r="I293" s="48"/>
      <c r="J293" s="53"/>
      <c r="K293" s="53"/>
      <c r="L293" s="53"/>
      <c r="M293" s="54"/>
      <c r="N293" s="16"/>
    </row>
    <row r="294" spans="1:14" ht="12.75">
      <c r="A294" s="274"/>
      <c r="B294" s="275"/>
      <c r="C294" s="276" t="s">
        <v>480</v>
      </c>
      <c r="D294" s="276">
        <v>0</v>
      </c>
      <c r="E294" s="271">
        <v>0</v>
      </c>
      <c r="F294" s="271">
        <v>0</v>
      </c>
      <c r="G294" s="271">
        <v>0</v>
      </c>
      <c r="H294" s="271">
        <v>0</v>
      </c>
      <c r="I294" s="161"/>
      <c r="J294" s="271">
        <v>0</v>
      </c>
      <c r="K294" s="271">
        <v>0</v>
      </c>
      <c r="L294" s="271">
        <v>0</v>
      </c>
      <c r="M294" s="272">
        <f>$D294*(((J294*(1+$E$2/100))+(K294*(1+$E$4/100))+(L294*(1+$E$3/100)))*(1+$E$5/100))</f>
        <v>0</v>
      </c>
      <c r="N294" s="16"/>
    </row>
    <row r="295" spans="1:14" ht="12.75">
      <c r="A295" s="274"/>
      <c r="B295" s="275"/>
      <c r="C295" s="276"/>
      <c r="D295" s="276"/>
      <c r="E295" s="271"/>
      <c r="F295" s="271"/>
      <c r="G295" s="271"/>
      <c r="H295" s="271"/>
      <c r="I295" s="161"/>
      <c r="J295" s="271"/>
      <c r="K295" s="271"/>
      <c r="L295" s="271"/>
      <c r="M295" s="273"/>
      <c r="N295" s="16"/>
    </row>
    <row r="296" spans="1:14" ht="1.5" customHeight="1">
      <c r="A296" s="55"/>
      <c r="B296" s="55"/>
      <c r="C296" s="55"/>
      <c r="D296" s="55"/>
      <c r="E296" s="56"/>
      <c r="F296" s="56"/>
      <c r="G296" s="56"/>
      <c r="H296" s="56"/>
      <c r="I296" s="55"/>
      <c r="J296" s="55"/>
      <c r="K296" s="55"/>
      <c r="L296" s="55"/>
      <c r="M296" s="57"/>
      <c r="N296" s="16"/>
    </row>
    <row r="297" spans="1:14" ht="12.75">
      <c r="A297" s="160" t="s">
        <v>499</v>
      </c>
      <c r="B297" s="160"/>
      <c r="C297" s="160"/>
      <c r="D297" s="160"/>
      <c r="E297" s="162"/>
      <c r="F297" s="162"/>
      <c r="G297" s="162"/>
      <c r="H297" s="163">
        <f>SUM(H198:H295)</f>
        <v>25140.475250000003</v>
      </c>
      <c r="I297" s="164"/>
      <c r="J297" s="160"/>
      <c r="K297" s="165"/>
      <c r="L297" s="150"/>
      <c r="M297" s="163">
        <f>SUM(M198:M295)</f>
        <v>40000.46017</v>
      </c>
      <c r="N297" s="16"/>
    </row>
    <row r="298" spans="1:14" ht="1.5" customHeight="1">
      <c r="A298" s="58"/>
      <c r="B298" s="58"/>
      <c r="C298" s="58"/>
      <c r="D298" s="58"/>
      <c r="E298" s="58"/>
      <c r="F298" s="59"/>
      <c r="G298" s="58"/>
      <c r="H298" s="60"/>
      <c r="I298" s="58"/>
      <c r="J298" s="58"/>
      <c r="K298" s="59"/>
      <c r="L298" s="55"/>
      <c r="M298" s="60"/>
      <c r="N298" s="16"/>
    </row>
    <row r="299" spans="1:13" ht="12.75">
      <c r="A299" s="286" t="s">
        <v>371</v>
      </c>
      <c r="B299" s="287"/>
      <c r="C299" s="287"/>
      <c r="D299" s="287"/>
      <c r="E299" s="287"/>
      <c r="F299" s="287"/>
      <c r="G299" s="287"/>
      <c r="H299" s="287"/>
      <c r="I299" s="287"/>
      <c r="J299" s="287"/>
      <c r="K299" s="287"/>
      <c r="L299" s="287"/>
      <c r="M299" s="287"/>
    </row>
    <row r="300" spans="1:13" ht="12.75">
      <c r="A300" s="294" t="s">
        <v>436</v>
      </c>
      <c r="B300" s="295"/>
      <c r="C300" s="295"/>
      <c r="D300" s="295"/>
      <c r="E300" s="295"/>
      <c r="F300" s="295"/>
      <c r="G300" s="295"/>
      <c r="H300" s="295"/>
      <c r="I300" s="295"/>
      <c r="J300" s="295"/>
      <c r="K300" s="295"/>
      <c r="L300" s="295"/>
      <c r="M300" s="295"/>
    </row>
    <row r="301" spans="1:13" ht="12.75">
      <c r="A301" s="296" t="s">
        <v>145</v>
      </c>
      <c r="B301" s="297"/>
      <c r="C301" s="297"/>
      <c r="D301" s="297"/>
      <c r="E301" s="297"/>
      <c r="F301" s="297"/>
      <c r="G301" s="297"/>
      <c r="H301" s="297"/>
      <c r="I301" s="297"/>
      <c r="J301" s="297"/>
      <c r="K301" s="297"/>
      <c r="L301" s="297"/>
      <c r="M301" s="297"/>
    </row>
    <row r="302" spans="1:13" ht="12.75">
      <c r="A302" s="291" t="s">
        <v>461</v>
      </c>
      <c r="B302" s="298"/>
      <c r="C302" s="298"/>
      <c r="D302" s="298"/>
      <c r="E302" s="298"/>
      <c r="F302" s="298"/>
      <c r="G302" s="298"/>
      <c r="H302" s="298"/>
      <c r="I302" s="298"/>
      <c r="J302" s="298"/>
      <c r="K302" s="298"/>
      <c r="L302" s="298"/>
      <c r="M302" s="298"/>
    </row>
    <row r="303" spans="1:13" ht="12.75" customHeight="1">
      <c r="A303" s="298"/>
      <c r="B303" s="298"/>
      <c r="C303" s="298"/>
      <c r="D303" s="298"/>
      <c r="E303" s="298"/>
      <c r="F303" s="298"/>
      <c r="G303" s="298"/>
      <c r="H303" s="298"/>
      <c r="I303" s="298"/>
      <c r="J303" s="298"/>
      <c r="K303" s="298"/>
      <c r="L303" s="298"/>
      <c r="M303" s="298"/>
    </row>
    <row r="304" spans="1:13" ht="12.75">
      <c r="A304" s="150"/>
      <c r="B304" s="150"/>
      <c r="C304" s="150"/>
      <c r="D304" s="150"/>
      <c r="E304" s="284" t="s">
        <v>477</v>
      </c>
      <c r="F304" s="284"/>
      <c r="G304" s="284"/>
      <c r="H304" s="151"/>
      <c r="I304" s="160"/>
      <c r="J304" s="284" t="s">
        <v>469</v>
      </c>
      <c r="K304" s="284"/>
      <c r="L304" s="284"/>
      <c r="M304" s="285"/>
    </row>
    <row r="305" spans="1:13" ht="12.75">
      <c r="A305" s="160" t="s">
        <v>478</v>
      </c>
      <c r="B305" s="160"/>
      <c r="C305" s="151" t="s">
        <v>479</v>
      </c>
      <c r="D305" s="151" t="s">
        <v>482</v>
      </c>
      <c r="E305" s="151" t="s">
        <v>468</v>
      </c>
      <c r="F305" s="151" t="s">
        <v>493</v>
      </c>
      <c r="G305" s="151" t="s">
        <v>467</v>
      </c>
      <c r="H305" s="151" t="s">
        <v>61</v>
      </c>
      <c r="I305" s="160"/>
      <c r="J305" s="151" t="s">
        <v>468</v>
      </c>
      <c r="K305" s="151" t="s">
        <v>493</v>
      </c>
      <c r="L305" s="151" t="s">
        <v>467</v>
      </c>
      <c r="M305" s="151" t="s">
        <v>61</v>
      </c>
    </row>
    <row r="306" spans="1:13" ht="1.5" customHeight="1">
      <c r="A306" s="36"/>
      <c r="B306" s="36"/>
      <c r="C306" s="38"/>
      <c r="D306" s="38"/>
      <c r="E306" s="41"/>
      <c r="F306" s="41"/>
      <c r="G306" s="41"/>
      <c r="H306" s="41"/>
      <c r="I306" s="42"/>
      <c r="J306" s="41"/>
      <c r="K306" s="41"/>
      <c r="L306" s="41"/>
      <c r="M306" s="43"/>
    </row>
    <row r="307" spans="1:13" ht="12.75">
      <c r="A307" s="274" t="s">
        <v>166</v>
      </c>
      <c r="B307" s="275"/>
      <c r="C307" s="276" t="s">
        <v>480</v>
      </c>
      <c r="D307" s="276">
        <v>1</v>
      </c>
      <c r="E307" s="277">
        <v>0</v>
      </c>
      <c r="F307" s="277">
        <v>0</v>
      </c>
      <c r="G307" s="277">
        <v>0</v>
      </c>
      <c r="H307" s="277">
        <f>$D307*(((E307*(1+$E$2/100))+(F307*(1+$E$4/100))+(G307*(1+$E$3/100)))*(1+$E$5/100))</f>
        <v>0</v>
      </c>
      <c r="I307" s="161"/>
      <c r="J307" s="271">
        <v>251.2</v>
      </c>
      <c r="K307" s="271">
        <v>84</v>
      </c>
      <c r="L307" s="271">
        <v>0</v>
      </c>
      <c r="M307" s="272">
        <f>$D307*(((J307*(1+$E$2/100))+(K307*(1+$E$4/100))+(L307*(1+$E$3/100)))*(1+$E$5/100))</f>
        <v>441.62800000000004</v>
      </c>
    </row>
    <row r="308" spans="1:13" ht="12.75">
      <c r="A308" s="279" t="s">
        <v>14</v>
      </c>
      <c r="B308" s="280"/>
      <c r="C308" s="276"/>
      <c r="D308" s="276"/>
      <c r="E308" s="277"/>
      <c r="F308" s="277"/>
      <c r="G308" s="277"/>
      <c r="H308" s="278"/>
      <c r="I308" s="161"/>
      <c r="J308" s="271"/>
      <c r="K308" s="271"/>
      <c r="L308" s="271"/>
      <c r="M308" s="273"/>
    </row>
    <row r="309" spans="1:13" ht="1.5" customHeight="1">
      <c r="A309" s="44"/>
      <c r="B309" s="44"/>
      <c r="C309" s="45"/>
      <c r="D309" s="45"/>
      <c r="E309" s="46"/>
      <c r="F309" s="46"/>
      <c r="G309" s="46"/>
      <c r="H309" s="47"/>
      <c r="I309" s="48"/>
      <c r="J309" s="49"/>
      <c r="K309" s="49"/>
      <c r="L309" s="49"/>
      <c r="M309" s="50"/>
    </row>
    <row r="310" spans="1:13" ht="12.75">
      <c r="A310" s="274" t="s">
        <v>148</v>
      </c>
      <c r="B310" s="275"/>
      <c r="C310" s="276" t="s">
        <v>480</v>
      </c>
      <c r="D310" s="276">
        <v>1</v>
      </c>
      <c r="E310" s="277">
        <v>0</v>
      </c>
      <c r="F310" s="277">
        <v>0</v>
      </c>
      <c r="G310" s="277">
        <v>0</v>
      </c>
      <c r="H310" s="277">
        <f>$D310*(((E310*(1+$E$2/100))+(F310*(1+$E$4/100))+(G310*(1+$E$3/100)))*(1+$E$5/100))</f>
        <v>0</v>
      </c>
      <c r="I310" s="161"/>
      <c r="J310" s="271">
        <v>51.75</v>
      </c>
      <c r="K310" s="271">
        <v>10.4</v>
      </c>
      <c r="L310" s="271">
        <v>0</v>
      </c>
      <c r="M310" s="272">
        <f>$D310*(((J310*(1+$E$2/100))+(K310*(1+$E$4/100))+(L310*(1+$E$3/100)))*(1+$E$5/100))</f>
        <v>79.66310000000001</v>
      </c>
    </row>
    <row r="311" spans="1:13" ht="12.75">
      <c r="A311" s="279" t="s">
        <v>20</v>
      </c>
      <c r="B311" s="280"/>
      <c r="C311" s="276"/>
      <c r="D311" s="276"/>
      <c r="E311" s="277"/>
      <c r="F311" s="277"/>
      <c r="G311" s="277"/>
      <c r="H311" s="278"/>
      <c r="I311" s="161"/>
      <c r="J311" s="271"/>
      <c r="K311" s="271"/>
      <c r="L311" s="271"/>
      <c r="M311" s="273"/>
    </row>
    <row r="312" spans="1:13" ht="1.5" customHeight="1">
      <c r="A312" s="292" t="s">
        <v>20</v>
      </c>
      <c r="B312" s="293"/>
      <c r="C312" s="51"/>
      <c r="D312" s="51"/>
      <c r="E312" s="52"/>
      <c r="F312" s="52"/>
      <c r="G312" s="52"/>
      <c r="H312" s="52"/>
      <c r="I312" s="48"/>
      <c r="J312" s="49"/>
      <c r="K312" s="49"/>
      <c r="L312" s="49"/>
      <c r="M312" s="50"/>
    </row>
    <row r="313" spans="1:13" ht="12.75">
      <c r="A313" s="274" t="s">
        <v>8</v>
      </c>
      <c r="B313" s="275"/>
      <c r="C313" s="276" t="s">
        <v>480</v>
      </c>
      <c r="D313" s="276">
        <v>1</v>
      </c>
      <c r="E313" s="277">
        <v>0</v>
      </c>
      <c r="F313" s="277">
        <v>0</v>
      </c>
      <c r="G313" s="277">
        <v>0</v>
      </c>
      <c r="H313" s="277">
        <f>$D313*(((E313*(1+$E$2/100))+(F313*(1+$E$4/100))+(G313*(1+$E$3/100)))*(1+$E$5/100))</f>
        <v>0</v>
      </c>
      <c r="I313" s="161"/>
      <c r="J313" s="271">
        <v>405</v>
      </c>
      <c r="K313" s="271">
        <v>21</v>
      </c>
      <c r="L313" s="271">
        <v>0</v>
      </c>
      <c r="M313" s="272">
        <f>$D313*(((J313*(1+$E$2/100))+(K313*(1+$E$4/100))+(L313*(1+$E$3/100)))*(1+$E$5/100))</f>
        <v>524.4690000000002</v>
      </c>
    </row>
    <row r="314" spans="1:13" ht="12.75">
      <c r="A314" s="279" t="s">
        <v>13</v>
      </c>
      <c r="B314" s="280"/>
      <c r="C314" s="276"/>
      <c r="D314" s="276"/>
      <c r="E314" s="277"/>
      <c r="F314" s="277"/>
      <c r="G314" s="277"/>
      <c r="H314" s="278"/>
      <c r="I314" s="161"/>
      <c r="J314" s="271"/>
      <c r="K314" s="271"/>
      <c r="L314" s="271"/>
      <c r="M314" s="273"/>
    </row>
    <row r="315" spans="1:13" ht="1.5" customHeight="1">
      <c r="A315" s="36"/>
      <c r="B315" s="36"/>
      <c r="C315" s="45"/>
      <c r="D315" s="45"/>
      <c r="E315" s="46"/>
      <c r="F315" s="46"/>
      <c r="G315" s="46"/>
      <c r="H315" s="47"/>
      <c r="I315" s="48"/>
      <c r="J315" s="49"/>
      <c r="K315" s="49"/>
      <c r="L315" s="49"/>
      <c r="M315" s="50"/>
    </row>
    <row r="316" spans="1:13" ht="12.75">
      <c r="A316" s="274" t="s">
        <v>9</v>
      </c>
      <c r="B316" s="275"/>
      <c r="C316" s="276" t="s">
        <v>480</v>
      </c>
      <c r="D316" s="276">
        <v>1</v>
      </c>
      <c r="E316" s="277">
        <v>0</v>
      </c>
      <c r="F316" s="277">
        <v>0</v>
      </c>
      <c r="G316" s="277">
        <v>0</v>
      </c>
      <c r="H316" s="277">
        <f>$D316*(((E316*(1+$E$2/100))+(F316*(1+$E$4/100))+(G316*(1+$E$3/100)))*(1+$E$5/100))</f>
        <v>0</v>
      </c>
      <c r="I316" s="161"/>
      <c r="J316" s="271">
        <v>40</v>
      </c>
      <c r="K316" s="271">
        <v>7</v>
      </c>
      <c r="L316" s="271">
        <v>0</v>
      </c>
      <c r="M316" s="272">
        <f>$D316*(((J316*(1+$E$2/100))+(K316*(1+$E$4/100))+(L316*(1+$E$3/100)))*(1+$E$5/100))</f>
        <v>59.873000000000005</v>
      </c>
    </row>
    <row r="317" spans="1:13" ht="12.75">
      <c r="A317" s="279" t="s">
        <v>10</v>
      </c>
      <c r="B317" s="280"/>
      <c r="C317" s="276"/>
      <c r="D317" s="276"/>
      <c r="E317" s="277"/>
      <c r="F317" s="277"/>
      <c r="G317" s="277"/>
      <c r="H317" s="278"/>
      <c r="I317" s="161"/>
      <c r="J317" s="271"/>
      <c r="K317" s="271"/>
      <c r="L317" s="271"/>
      <c r="M317" s="273"/>
    </row>
    <row r="318" spans="1:13" ht="1.5" customHeight="1">
      <c r="A318" s="36"/>
      <c r="B318" s="36"/>
      <c r="C318" s="45"/>
      <c r="D318" s="45"/>
      <c r="E318" s="46"/>
      <c r="F318" s="46"/>
      <c r="G318" s="46"/>
      <c r="H318" s="47"/>
      <c r="I318" s="48"/>
      <c r="J318" s="49"/>
      <c r="K318" s="49"/>
      <c r="L318" s="49"/>
      <c r="M318" s="50"/>
    </row>
    <row r="319" spans="1:13" ht="12.75">
      <c r="A319" s="274" t="s">
        <v>149</v>
      </c>
      <c r="B319" s="275"/>
      <c r="C319" s="276" t="s">
        <v>480</v>
      </c>
      <c r="D319" s="276">
        <v>1</v>
      </c>
      <c r="E319" s="277">
        <v>0</v>
      </c>
      <c r="F319" s="277">
        <v>0</v>
      </c>
      <c r="G319" s="277">
        <v>0</v>
      </c>
      <c r="H319" s="277">
        <f>$D319*(((E319*(1+$E$2/100))+(F319*(1+$E$4/100))+(G319*(1+$E$3/100)))*(1+$E$5/100))</f>
        <v>0</v>
      </c>
      <c r="I319" s="161"/>
      <c r="J319" s="271">
        <v>812.25</v>
      </c>
      <c r="K319" s="271">
        <v>336</v>
      </c>
      <c r="L319" s="271">
        <v>0</v>
      </c>
      <c r="M319" s="272">
        <f>$D319*(((J319*(1+$E$2/100))+(K319*(1+$E$4/100))+(L319*(1+$E$3/100)))*(1+$E$5/100))</f>
        <v>1533.5265000000002</v>
      </c>
    </row>
    <row r="320" spans="1:13" ht="12.75">
      <c r="A320" s="279" t="s">
        <v>12</v>
      </c>
      <c r="B320" s="280"/>
      <c r="C320" s="276"/>
      <c r="D320" s="276"/>
      <c r="E320" s="277"/>
      <c r="F320" s="277"/>
      <c r="G320" s="277"/>
      <c r="H320" s="278"/>
      <c r="I320" s="161"/>
      <c r="J320" s="271"/>
      <c r="K320" s="271"/>
      <c r="L320" s="271"/>
      <c r="M320" s="273"/>
    </row>
    <row r="321" spans="1:13" ht="1.5" customHeight="1">
      <c r="A321" s="36"/>
      <c r="B321" s="36"/>
      <c r="C321" s="51"/>
      <c r="D321" s="51"/>
      <c r="E321" s="52"/>
      <c r="F321" s="52"/>
      <c r="G321" s="52"/>
      <c r="H321" s="52"/>
      <c r="I321" s="48"/>
      <c r="J321" s="49"/>
      <c r="K321" s="49"/>
      <c r="L321" s="49"/>
      <c r="M321" s="50"/>
    </row>
    <row r="322" spans="1:13" ht="12.75">
      <c r="A322" s="274" t="s">
        <v>483</v>
      </c>
      <c r="B322" s="275"/>
      <c r="C322" s="276" t="s">
        <v>480</v>
      </c>
      <c r="D322" s="276">
        <v>1</v>
      </c>
      <c r="E322" s="277">
        <v>0</v>
      </c>
      <c r="F322" s="277">
        <v>0</v>
      </c>
      <c r="G322" s="277">
        <v>0</v>
      </c>
      <c r="H322" s="277">
        <f>$D322*(((E322*(1+$E$2/100))+(F322*(1+$E$4/100))+(G322*(1+$E$3/100)))*(1+$E$5/100))</f>
        <v>0</v>
      </c>
      <c r="I322" s="161"/>
      <c r="J322" s="271">
        <v>525</v>
      </c>
      <c r="K322" s="271">
        <v>84</v>
      </c>
      <c r="L322" s="271">
        <v>0</v>
      </c>
      <c r="M322" s="272">
        <f>$D322*(((J322*(1+$E$2/100))+(K322*(1+$E$4/100))+(L322*(1+$E$3/100)))*(1+$E$5/100))</f>
        <v>772.926</v>
      </c>
    </row>
    <row r="323" spans="1:13" ht="12.75">
      <c r="A323" s="279" t="s">
        <v>142</v>
      </c>
      <c r="B323" s="280"/>
      <c r="C323" s="276"/>
      <c r="D323" s="276"/>
      <c r="E323" s="277"/>
      <c r="F323" s="277"/>
      <c r="G323" s="277"/>
      <c r="H323" s="278"/>
      <c r="I323" s="161"/>
      <c r="J323" s="271"/>
      <c r="K323" s="271"/>
      <c r="L323" s="271"/>
      <c r="M323" s="273"/>
    </row>
    <row r="324" spans="1:13" ht="1.5" customHeight="1">
      <c r="A324" s="36"/>
      <c r="B324" s="36"/>
      <c r="C324" s="45"/>
      <c r="D324" s="45"/>
      <c r="E324" s="46"/>
      <c r="F324" s="46"/>
      <c r="G324" s="46"/>
      <c r="H324" s="47"/>
      <c r="I324" s="48"/>
      <c r="J324" s="49"/>
      <c r="K324" s="49"/>
      <c r="L324" s="49"/>
      <c r="M324" s="50"/>
    </row>
    <row r="325" spans="1:13" ht="12.75">
      <c r="A325" s="274" t="s">
        <v>127</v>
      </c>
      <c r="B325" s="275"/>
      <c r="C325" s="276" t="s">
        <v>480</v>
      </c>
      <c r="D325" s="276">
        <v>1</v>
      </c>
      <c r="E325" s="277">
        <v>0</v>
      </c>
      <c r="F325" s="277">
        <v>0</v>
      </c>
      <c r="G325" s="277">
        <v>0</v>
      </c>
      <c r="H325" s="277">
        <f>$D325*(((E325*(1+$E$2/100))+(F325*(1+$E$4/100))+(G325*(1+$E$3/100)))*(1+$E$5/100))</f>
        <v>0</v>
      </c>
      <c r="I325" s="161"/>
      <c r="J325" s="271">
        <v>130</v>
      </c>
      <c r="K325" s="271">
        <v>146</v>
      </c>
      <c r="L325" s="271">
        <v>0</v>
      </c>
      <c r="M325" s="272">
        <f>$D325*(((J325*(1+$E$2/100))+(K325*(1+$E$4/100))+(L325*(1+$E$3/100)))*(1+$E$5/100))</f>
        <v>396.594</v>
      </c>
    </row>
    <row r="326" spans="1:13" ht="12.75">
      <c r="A326" s="279" t="s">
        <v>124</v>
      </c>
      <c r="B326" s="280"/>
      <c r="C326" s="276"/>
      <c r="D326" s="276"/>
      <c r="E326" s="277"/>
      <c r="F326" s="277"/>
      <c r="G326" s="277"/>
      <c r="H326" s="278"/>
      <c r="I326" s="161"/>
      <c r="J326" s="271"/>
      <c r="K326" s="271"/>
      <c r="L326" s="271"/>
      <c r="M326" s="273"/>
    </row>
    <row r="327" spans="1:13" ht="1.5" customHeight="1">
      <c r="A327" s="36"/>
      <c r="B327" s="36"/>
      <c r="C327" s="51"/>
      <c r="D327" s="51"/>
      <c r="E327" s="52"/>
      <c r="F327" s="52"/>
      <c r="G327" s="52"/>
      <c r="H327" s="52"/>
      <c r="I327" s="48"/>
      <c r="J327" s="49"/>
      <c r="K327" s="49"/>
      <c r="L327" s="49"/>
      <c r="M327" s="50"/>
    </row>
    <row r="328" spans="1:13" ht="12.75">
      <c r="A328" s="274" t="s">
        <v>23</v>
      </c>
      <c r="B328" s="275"/>
      <c r="C328" s="276" t="s">
        <v>481</v>
      </c>
      <c r="D328" s="276">
        <v>150</v>
      </c>
      <c r="E328" s="277">
        <v>0</v>
      </c>
      <c r="F328" s="277">
        <v>0</v>
      </c>
      <c r="G328" s="277">
        <v>0</v>
      </c>
      <c r="H328" s="277">
        <f>$D328*(((E328*(1+$E$2/100))+(F328*(1+$E$4/100))+(G328*(1+$E$3/100)))*(1+$E$5/100))</f>
        <v>0</v>
      </c>
      <c r="I328" s="161"/>
      <c r="J328" s="271">
        <v>0.159</v>
      </c>
      <c r="K328" s="271">
        <v>0.375</v>
      </c>
      <c r="L328" s="271">
        <v>0</v>
      </c>
      <c r="M328" s="272">
        <f>$D328*(((J328*(1+$E$2/100))+(K328*(1+$E$4/100))+(L328*(1+$E$3/100)))*(1+$E$5/100))</f>
        <v>121.05225</v>
      </c>
    </row>
    <row r="329" spans="1:13" ht="12.75">
      <c r="A329" s="279" t="s">
        <v>24</v>
      </c>
      <c r="B329" s="280"/>
      <c r="C329" s="276"/>
      <c r="D329" s="276"/>
      <c r="E329" s="277"/>
      <c r="F329" s="277"/>
      <c r="G329" s="277"/>
      <c r="H329" s="278"/>
      <c r="I329" s="161"/>
      <c r="J329" s="271"/>
      <c r="K329" s="271"/>
      <c r="L329" s="271"/>
      <c r="M329" s="273"/>
    </row>
    <row r="330" spans="1:13" ht="1.5" customHeight="1">
      <c r="A330" s="36"/>
      <c r="B330" s="36"/>
      <c r="C330" s="51"/>
      <c r="D330" s="51"/>
      <c r="E330" s="52"/>
      <c r="F330" s="52"/>
      <c r="G330" s="52"/>
      <c r="H330" s="52"/>
      <c r="I330" s="48"/>
      <c r="J330" s="49"/>
      <c r="K330" s="49"/>
      <c r="L330" s="49"/>
      <c r="M330" s="50"/>
    </row>
    <row r="331" spans="1:14" ht="12.75">
      <c r="A331" s="274" t="s">
        <v>65</v>
      </c>
      <c r="B331" s="275"/>
      <c r="C331" s="276" t="s">
        <v>481</v>
      </c>
      <c r="D331" s="276">
        <v>150</v>
      </c>
      <c r="E331" s="277">
        <v>2.44</v>
      </c>
      <c r="F331" s="277">
        <v>3.73</v>
      </c>
      <c r="G331" s="277">
        <v>0</v>
      </c>
      <c r="H331" s="277">
        <f>$D331*(((E331*(1+$E$2/100))+(F331*(1+$E$4/100))+(G331*(1+$E$3/100)))*(1+$E$5/100))</f>
        <v>1359.8805</v>
      </c>
      <c r="I331" s="161"/>
      <c r="J331" s="271">
        <v>0</v>
      </c>
      <c r="K331" s="271">
        <v>0</v>
      </c>
      <c r="L331" s="271">
        <v>0</v>
      </c>
      <c r="M331" s="272">
        <f>$D331*(((J331*(1+$E$2/100))+(K331*(1+$E$4/100))+(L331*(1+$E$3/100)))*(1+$E$5/100))</f>
        <v>0</v>
      </c>
      <c r="N331" s="16"/>
    </row>
    <row r="332" spans="1:14" ht="12.75">
      <c r="A332" s="274" t="s">
        <v>294</v>
      </c>
      <c r="B332" s="275"/>
      <c r="C332" s="276"/>
      <c r="D332" s="276"/>
      <c r="E332" s="277"/>
      <c r="F332" s="277"/>
      <c r="G332" s="277"/>
      <c r="H332" s="278"/>
      <c r="I332" s="161"/>
      <c r="J332" s="271"/>
      <c r="K332" s="271"/>
      <c r="L332" s="271"/>
      <c r="M332" s="273"/>
      <c r="N332" s="16"/>
    </row>
    <row r="333" spans="1:14" ht="1.5" customHeight="1">
      <c r="A333" s="36"/>
      <c r="B333" s="36"/>
      <c r="C333" s="51"/>
      <c r="D333" s="51"/>
      <c r="E333" s="52"/>
      <c r="F333" s="52"/>
      <c r="G333" s="52"/>
      <c r="H333" s="52"/>
      <c r="I333" s="48"/>
      <c r="J333" s="49"/>
      <c r="K333" s="49"/>
      <c r="L333" s="49"/>
      <c r="M333" s="50"/>
      <c r="N333" s="16"/>
    </row>
    <row r="334" spans="1:13" ht="12.75">
      <c r="A334" s="274" t="s">
        <v>56</v>
      </c>
      <c r="B334" s="275"/>
      <c r="C334" s="276" t="s">
        <v>57</v>
      </c>
      <c r="D334" s="276">
        <v>1</v>
      </c>
      <c r="E334" s="277">
        <v>382.4</v>
      </c>
      <c r="F334" s="277">
        <v>628.25</v>
      </c>
      <c r="G334" s="277">
        <v>0</v>
      </c>
      <c r="H334" s="277">
        <f>$D334*(((E334*(1+$E$2/100))+(F334*(1+$E$4/100))+(G334*(1+$E$3/100)))*(1+$E$5/100))</f>
        <v>1492.4057500000001</v>
      </c>
      <c r="I334" s="161"/>
      <c r="J334" s="271">
        <v>0</v>
      </c>
      <c r="K334" s="271">
        <v>0</v>
      </c>
      <c r="L334" s="271">
        <v>0</v>
      </c>
      <c r="M334" s="272">
        <f>$D334*(((J334*(1+$E$2/100))+(K334*(1+$E$4/100))+(L334*(1+$E$3/100)))*(1+$E$5/100))</f>
        <v>0</v>
      </c>
    </row>
    <row r="335" spans="1:13" ht="12.75">
      <c r="A335" s="274" t="s">
        <v>295</v>
      </c>
      <c r="B335" s="275"/>
      <c r="C335" s="276"/>
      <c r="D335" s="276"/>
      <c r="E335" s="277"/>
      <c r="F335" s="277"/>
      <c r="G335" s="277"/>
      <c r="H335" s="278"/>
      <c r="I335" s="161"/>
      <c r="J335" s="271"/>
      <c r="K335" s="271"/>
      <c r="L335" s="271"/>
      <c r="M335" s="273"/>
    </row>
    <row r="336" spans="1:13" ht="1.5" customHeight="1">
      <c r="A336" s="36"/>
      <c r="B336" s="36"/>
      <c r="C336" s="45"/>
      <c r="D336" s="45"/>
      <c r="E336" s="46"/>
      <c r="F336" s="46"/>
      <c r="G336" s="46"/>
      <c r="H336" s="47"/>
      <c r="I336" s="48"/>
      <c r="J336" s="49"/>
      <c r="K336" s="49"/>
      <c r="L336" s="49"/>
      <c r="M336" s="50"/>
    </row>
    <row r="337" spans="1:13" ht="12.75">
      <c r="A337" s="274"/>
      <c r="B337" s="275"/>
      <c r="C337" s="276" t="s">
        <v>480</v>
      </c>
      <c r="D337" s="276">
        <v>0</v>
      </c>
      <c r="E337" s="277">
        <v>0</v>
      </c>
      <c r="F337" s="277">
        <v>0</v>
      </c>
      <c r="G337" s="277">
        <v>0</v>
      </c>
      <c r="H337" s="277">
        <f>$D337*(((E337*(1+$E$2/100))+(F337*(1+$E$4/100))+(G337*(1+$E$3/100)))*(1+$E$5/100))</f>
        <v>0</v>
      </c>
      <c r="I337" s="161"/>
      <c r="J337" s="271">
        <v>0</v>
      </c>
      <c r="K337" s="271">
        <v>0</v>
      </c>
      <c r="L337" s="271">
        <v>0</v>
      </c>
      <c r="M337" s="272">
        <f>$D337*(((J337*(1+$E$2/100))+(K337*(1+$E$4/100))+(L337*(1+$E$3/100)))*(1+$E$5/100))</f>
        <v>0</v>
      </c>
    </row>
    <row r="338" spans="1:13" ht="12.75">
      <c r="A338" s="274"/>
      <c r="B338" s="275"/>
      <c r="C338" s="276"/>
      <c r="D338" s="276"/>
      <c r="E338" s="277"/>
      <c r="F338" s="277"/>
      <c r="G338" s="277"/>
      <c r="H338" s="278"/>
      <c r="I338" s="161"/>
      <c r="J338" s="271"/>
      <c r="K338" s="271"/>
      <c r="L338" s="271"/>
      <c r="M338" s="273"/>
    </row>
    <row r="339" spans="1:13" ht="1.5" customHeight="1">
      <c r="A339" s="36"/>
      <c r="B339" s="36"/>
      <c r="C339" s="51"/>
      <c r="D339" s="51"/>
      <c r="E339" s="52"/>
      <c r="F339" s="52"/>
      <c r="G339" s="52"/>
      <c r="H339" s="52"/>
      <c r="I339" s="48"/>
      <c r="J339" s="49"/>
      <c r="K339" s="49"/>
      <c r="L339" s="49"/>
      <c r="M339" s="50"/>
    </row>
    <row r="340" spans="1:13" ht="12.75">
      <c r="A340" s="274"/>
      <c r="B340" s="275"/>
      <c r="C340" s="276" t="s">
        <v>480</v>
      </c>
      <c r="D340" s="276">
        <v>0</v>
      </c>
      <c r="E340" s="277">
        <v>0</v>
      </c>
      <c r="F340" s="277">
        <v>0</v>
      </c>
      <c r="G340" s="277">
        <v>0</v>
      </c>
      <c r="H340" s="277">
        <f>$D340*(((E340*(1+$E$2/100))+(F340*(1+$E$4/100))+(G340*(1+$E$3/100)))*(1+$E$5/100))</f>
        <v>0</v>
      </c>
      <c r="I340" s="161"/>
      <c r="J340" s="271">
        <v>0</v>
      </c>
      <c r="K340" s="271">
        <v>0</v>
      </c>
      <c r="L340" s="271">
        <v>0</v>
      </c>
      <c r="M340" s="272">
        <f>$D340*(((J340*(1+$E$2/100))+(K340*(1+$E$4/100))+(L340*(1+$E$3/100)))*(1+$E$5/100))</f>
        <v>0</v>
      </c>
    </row>
    <row r="341" spans="1:13" ht="12.75">
      <c r="A341" s="274"/>
      <c r="B341" s="275"/>
      <c r="C341" s="276"/>
      <c r="D341" s="276"/>
      <c r="E341" s="277"/>
      <c r="F341" s="277"/>
      <c r="G341" s="277"/>
      <c r="H341" s="278"/>
      <c r="I341" s="161"/>
      <c r="J341" s="271"/>
      <c r="K341" s="271"/>
      <c r="L341" s="271"/>
      <c r="M341" s="273"/>
    </row>
    <row r="342" spans="1:13" ht="1.5" customHeight="1">
      <c r="A342" s="36"/>
      <c r="B342" s="36"/>
      <c r="C342" s="51"/>
      <c r="D342" s="51"/>
      <c r="E342" s="53"/>
      <c r="F342" s="53"/>
      <c r="G342" s="53"/>
      <c r="H342" s="53"/>
      <c r="I342" s="48"/>
      <c r="J342" s="53"/>
      <c r="K342" s="53"/>
      <c r="L342" s="53"/>
      <c r="M342" s="54"/>
    </row>
    <row r="343" spans="1:13" ht="12.75">
      <c r="A343" s="274"/>
      <c r="B343" s="275"/>
      <c r="C343" s="276" t="s">
        <v>480</v>
      </c>
      <c r="D343" s="276">
        <v>0</v>
      </c>
      <c r="E343" s="271">
        <v>0</v>
      </c>
      <c r="F343" s="271">
        <v>0</v>
      </c>
      <c r="G343" s="271">
        <v>0</v>
      </c>
      <c r="H343" s="271">
        <v>0</v>
      </c>
      <c r="I343" s="161"/>
      <c r="J343" s="271">
        <v>0</v>
      </c>
      <c r="K343" s="271">
        <v>0</v>
      </c>
      <c r="L343" s="271">
        <v>0</v>
      </c>
      <c r="M343" s="272">
        <f>$D343*(((J343*(1+$E$2/100))+(K343*(1+$E$4/100))+(L343*(1+$E$3/100)))*(1+$E$5/100))</f>
        <v>0</v>
      </c>
    </row>
    <row r="344" spans="1:13" ht="12.75">
      <c r="A344" s="274"/>
      <c r="B344" s="275"/>
      <c r="C344" s="276"/>
      <c r="D344" s="276"/>
      <c r="E344" s="271"/>
      <c r="F344" s="271"/>
      <c r="G344" s="271"/>
      <c r="H344" s="271"/>
      <c r="I344" s="161"/>
      <c r="J344" s="271"/>
      <c r="K344" s="271"/>
      <c r="L344" s="271"/>
      <c r="M344" s="273"/>
    </row>
    <row r="345" spans="1:13" ht="1.5" customHeight="1">
      <c r="A345" s="55"/>
      <c r="B345" s="55"/>
      <c r="C345" s="55"/>
      <c r="D345" s="55"/>
      <c r="E345" s="56"/>
      <c r="F345" s="56"/>
      <c r="G345" s="56"/>
      <c r="H345" s="56"/>
      <c r="I345" s="55"/>
      <c r="J345" s="55"/>
      <c r="K345" s="55"/>
      <c r="L345" s="55"/>
      <c r="M345" s="57"/>
    </row>
    <row r="346" spans="1:13" ht="12.75">
      <c r="A346" s="160" t="s">
        <v>143</v>
      </c>
      <c r="B346" s="160"/>
      <c r="C346" s="160"/>
      <c r="D346" s="160"/>
      <c r="E346" s="162"/>
      <c r="F346" s="162"/>
      <c r="G346" s="162"/>
      <c r="H346" s="163">
        <f>SUM(H307:H345)</f>
        <v>2852.28625</v>
      </c>
      <c r="I346" s="164"/>
      <c r="J346" s="160"/>
      <c r="K346" s="165"/>
      <c r="L346" s="150"/>
      <c r="M346" s="163">
        <f>SUM(M307:M345)</f>
        <v>3929.7318500000006</v>
      </c>
    </row>
    <row r="347" spans="1:13" ht="1.5" customHeight="1">
      <c r="A347" s="58"/>
      <c r="B347" s="58"/>
      <c r="C347" s="58"/>
      <c r="D347" s="58"/>
      <c r="E347" s="58"/>
      <c r="F347" s="59"/>
      <c r="G347" s="58"/>
      <c r="H347" s="60"/>
      <c r="I347" s="58"/>
      <c r="J347" s="58"/>
      <c r="K347" s="59"/>
      <c r="L347" s="55"/>
      <c r="M347" s="60"/>
    </row>
    <row r="348" spans="1:13" ht="12.75">
      <c r="A348" s="160" t="s">
        <v>144</v>
      </c>
      <c r="B348" s="160"/>
      <c r="C348" s="160"/>
      <c r="D348" s="160"/>
      <c r="E348" s="162"/>
      <c r="F348" s="162"/>
      <c r="G348" s="162"/>
      <c r="H348" s="163">
        <f>H331</f>
        <v>1359.8805</v>
      </c>
      <c r="I348" s="164"/>
      <c r="J348" s="160"/>
      <c r="K348" s="165"/>
      <c r="L348" s="150"/>
      <c r="M348" s="163">
        <f>M328+M325</f>
        <v>517.64625</v>
      </c>
    </row>
    <row r="349" spans="1:13" ht="1.5" customHeight="1">
      <c r="A349" s="58"/>
      <c r="B349" s="58"/>
      <c r="C349" s="58"/>
      <c r="D349" s="58"/>
      <c r="E349" s="58"/>
      <c r="F349" s="59"/>
      <c r="G349" s="58"/>
      <c r="H349" s="60"/>
      <c r="I349" s="58"/>
      <c r="J349" s="58"/>
      <c r="K349" s="59"/>
      <c r="L349" s="55"/>
      <c r="M349" s="60"/>
    </row>
    <row r="350" spans="1:13" ht="12.75">
      <c r="A350" s="286" t="s">
        <v>372</v>
      </c>
      <c r="B350" s="287"/>
      <c r="C350" s="287"/>
      <c r="D350" s="287"/>
      <c r="E350" s="287"/>
      <c r="F350" s="287"/>
      <c r="G350" s="287"/>
      <c r="H350" s="287"/>
      <c r="I350" s="287"/>
      <c r="J350" s="287"/>
      <c r="K350" s="287"/>
      <c r="L350" s="287"/>
      <c r="M350" s="287"/>
    </row>
    <row r="351" spans="1:13" ht="12.75">
      <c r="A351" s="306" t="s">
        <v>437</v>
      </c>
      <c r="B351" s="307"/>
      <c r="C351" s="307"/>
      <c r="D351" s="307"/>
      <c r="E351" s="307"/>
      <c r="F351" s="307"/>
      <c r="G351" s="307"/>
      <c r="H351" s="307"/>
      <c r="I351" s="307"/>
      <c r="J351" s="307"/>
      <c r="K351" s="307"/>
      <c r="L351" s="307"/>
      <c r="M351" s="307"/>
    </row>
    <row r="352" spans="1:13" ht="12.75">
      <c r="A352" s="296" t="s">
        <v>145</v>
      </c>
      <c r="B352" s="297"/>
      <c r="C352" s="297"/>
      <c r="D352" s="297"/>
      <c r="E352" s="297"/>
      <c r="F352" s="297"/>
      <c r="G352" s="297"/>
      <c r="H352" s="297"/>
      <c r="I352" s="297"/>
      <c r="J352" s="297"/>
      <c r="K352" s="297"/>
      <c r="L352" s="297"/>
      <c r="M352" s="297"/>
    </row>
    <row r="353" spans="1:13" ht="12.75">
      <c r="A353" s="291" t="s">
        <v>460</v>
      </c>
      <c r="B353" s="301"/>
      <c r="C353" s="301"/>
      <c r="D353" s="301"/>
      <c r="E353" s="301"/>
      <c r="F353" s="301"/>
      <c r="G353" s="301"/>
      <c r="H353" s="301"/>
      <c r="I353" s="301"/>
      <c r="J353" s="301"/>
      <c r="K353" s="301"/>
      <c r="L353" s="301"/>
      <c r="M353" s="301"/>
    </row>
    <row r="354" spans="1:13" ht="12.75">
      <c r="A354" s="301"/>
      <c r="B354" s="301"/>
      <c r="C354" s="301"/>
      <c r="D354" s="301"/>
      <c r="E354" s="301"/>
      <c r="F354" s="301"/>
      <c r="G354" s="301"/>
      <c r="H354" s="301"/>
      <c r="I354" s="301"/>
      <c r="J354" s="301"/>
      <c r="K354" s="301"/>
      <c r="L354" s="301"/>
      <c r="M354" s="301"/>
    </row>
    <row r="355" spans="1:13" ht="12.75">
      <c r="A355" s="150"/>
      <c r="B355" s="150"/>
      <c r="C355" s="150"/>
      <c r="D355" s="150"/>
      <c r="E355" s="284" t="s">
        <v>477</v>
      </c>
      <c r="F355" s="284"/>
      <c r="G355" s="284"/>
      <c r="H355" s="151"/>
      <c r="I355" s="160"/>
      <c r="J355" s="284" t="s">
        <v>469</v>
      </c>
      <c r="K355" s="284"/>
      <c r="L355" s="284"/>
      <c r="M355" s="285"/>
    </row>
    <row r="356" spans="1:13" ht="12.75">
      <c r="A356" s="160" t="s">
        <v>478</v>
      </c>
      <c r="B356" s="160"/>
      <c r="C356" s="151" t="s">
        <v>479</v>
      </c>
      <c r="D356" s="151" t="s">
        <v>482</v>
      </c>
      <c r="E356" s="151" t="s">
        <v>468</v>
      </c>
      <c r="F356" s="151" t="s">
        <v>493</v>
      </c>
      <c r="G356" s="151" t="s">
        <v>467</v>
      </c>
      <c r="H356" s="151" t="s">
        <v>61</v>
      </c>
      <c r="I356" s="160"/>
      <c r="J356" s="151" t="s">
        <v>468</v>
      </c>
      <c r="K356" s="151" t="s">
        <v>493</v>
      </c>
      <c r="L356" s="151" t="s">
        <v>467</v>
      </c>
      <c r="M356" s="151" t="s">
        <v>61</v>
      </c>
    </row>
    <row r="357" spans="1:13" ht="1.5" customHeight="1">
      <c r="A357" s="36"/>
      <c r="B357" s="36"/>
      <c r="C357" s="38"/>
      <c r="D357" s="38"/>
      <c r="E357" s="41"/>
      <c r="F357" s="41"/>
      <c r="G357" s="41"/>
      <c r="H357" s="41"/>
      <c r="I357" s="42"/>
      <c r="J357" s="41"/>
      <c r="K357" s="41"/>
      <c r="L357" s="41"/>
      <c r="M357" s="43"/>
    </row>
    <row r="358" spans="1:13" ht="12.75">
      <c r="A358" s="274" t="s">
        <v>69</v>
      </c>
      <c r="B358" s="275"/>
      <c r="C358" s="276" t="s">
        <v>480</v>
      </c>
      <c r="D358" s="276">
        <v>1</v>
      </c>
      <c r="E358" s="277">
        <v>0</v>
      </c>
      <c r="F358" s="277">
        <v>0</v>
      </c>
      <c r="G358" s="277">
        <v>0</v>
      </c>
      <c r="H358" s="277">
        <v>0</v>
      </c>
      <c r="I358" s="161"/>
      <c r="J358" s="271">
        <v>490</v>
      </c>
      <c r="K358" s="271">
        <v>124.45</v>
      </c>
      <c r="L358" s="271">
        <v>0</v>
      </c>
      <c r="M358" s="272">
        <f>$D358*(((J358*(1+$E$2/100))+(K358*(1+$E$4/100))+(L358*(1+$E$3/100)))*(1+$E$5/100))</f>
        <v>796.87355</v>
      </c>
    </row>
    <row r="359" spans="1:13" ht="12.75">
      <c r="A359" s="279" t="s">
        <v>70</v>
      </c>
      <c r="B359" s="280"/>
      <c r="C359" s="276"/>
      <c r="D359" s="276"/>
      <c r="E359" s="277"/>
      <c r="F359" s="277"/>
      <c r="G359" s="277"/>
      <c r="H359" s="278"/>
      <c r="I359" s="161"/>
      <c r="J359" s="271"/>
      <c r="K359" s="271"/>
      <c r="L359" s="271"/>
      <c r="M359" s="273"/>
    </row>
    <row r="360" spans="1:13" ht="1.5" customHeight="1">
      <c r="A360" s="36"/>
      <c r="B360" s="36"/>
      <c r="C360" s="45"/>
      <c r="D360" s="45"/>
      <c r="E360" s="46"/>
      <c r="F360" s="46"/>
      <c r="G360" s="46"/>
      <c r="H360" s="47"/>
      <c r="I360" s="48"/>
      <c r="J360" s="49"/>
      <c r="K360" s="49"/>
      <c r="L360" s="49"/>
      <c r="M360" s="50"/>
    </row>
    <row r="361" spans="1:13" ht="12.75">
      <c r="A361" s="274" t="s">
        <v>161</v>
      </c>
      <c r="B361" s="275"/>
      <c r="C361" s="276" t="s">
        <v>480</v>
      </c>
      <c r="D361" s="276">
        <v>1</v>
      </c>
      <c r="E361" s="277">
        <v>0</v>
      </c>
      <c r="F361" s="277">
        <v>0</v>
      </c>
      <c r="G361" s="277">
        <v>0</v>
      </c>
      <c r="H361" s="277">
        <f>$D361*(((E361*(1+$E$2/100))+(F361*(1+$E$4/100))+(G361*(1+$E$3/100)))*(1+$E$5/100))</f>
        <v>0</v>
      </c>
      <c r="I361" s="161"/>
      <c r="J361" s="271">
        <v>7562.25</v>
      </c>
      <c r="K361" s="271">
        <v>336</v>
      </c>
      <c r="L361" s="271">
        <v>0</v>
      </c>
      <c r="M361" s="272">
        <f>$D361*(((J361*(1+$E$2/100))+(K361*(1+$E$4/100))+(L361*(1+$E$3/100)))*(1+$E$5/100))</f>
        <v>9701.0265</v>
      </c>
    </row>
    <row r="362" spans="1:13" ht="12.75">
      <c r="A362" s="279" t="s">
        <v>76</v>
      </c>
      <c r="B362" s="280"/>
      <c r="C362" s="276"/>
      <c r="D362" s="276"/>
      <c r="E362" s="277"/>
      <c r="F362" s="277"/>
      <c r="G362" s="277"/>
      <c r="H362" s="278"/>
      <c r="I362" s="161"/>
      <c r="J362" s="271"/>
      <c r="K362" s="271"/>
      <c r="L362" s="271"/>
      <c r="M362" s="273"/>
    </row>
    <row r="363" spans="1:13" ht="1.5" customHeight="1">
      <c r="A363" s="36"/>
      <c r="B363" s="36"/>
      <c r="C363" s="51"/>
      <c r="D363" s="51"/>
      <c r="E363" s="52"/>
      <c r="F363" s="52"/>
      <c r="G363" s="52"/>
      <c r="H363" s="52"/>
      <c r="I363" s="48"/>
      <c r="J363" s="49"/>
      <c r="K363" s="49"/>
      <c r="L363" s="49"/>
      <c r="M363" s="50"/>
    </row>
    <row r="364" spans="1:13" ht="12.75">
      <c r="A364" s="274" t="s">
        <v>162</v>
      </c>
      <c r="B364" s="275"/>
      <c r="C364" s="276" t="s">
        <v>480</v>
      </c>
      <c r="D364" s="276">
        <v>1</v>
      </c>
      <c r="E364" s="277">
        <v>0</v>
      </c>
      <c r="F364" s="277">
        <v>0</v>
      </c>
      <c r="G364" s="277">
        <v>0</v>
      </c>
      <c r="H364" s="277">
        <f>$D364*(((E364*(1+$E$2/100))+(F364*(1+$E$4/100))+(G364*(1+$E$3/100)))*(1+$E$5/100))</f>
        <v>0</v>
      </c>
      <c r="I364" s="161"/>
      <c r="J364" s="271">
        <v>153</v>
      </c>
      <c r="K364" s="271">
        <v>84</v>
      </c>
      <c r="L364" s="271">
        <v>0</v>
      </c>
      <c r="M364" s="272">
        <f>$D364*(((J364*(1+$E$2/100))+(K364*(1+$E$4/100))+(L364*(1+$E$3/100)))*(1+$E$5/100))</f>
        <v>322.80600000000004</v>
      </c>
    </row>
    <row r="365" spans="1:13" ht="12.75">
      <c r="A365" s="279" t="s">
        <v>150</v>
      </c>
      <c r="B365" s="280"/>
      <c r="C365" s="276"/>
      <c r="D365" s="276"/>
      <c r="E365" s="277"/>
      <c r="F365" s="277"/>
      <c r="G365" s="277"/>
      <c r="H365" s="278"/>
      <c r="I365" s="161"/>
      <c r="J365" s="271"/>
      <c r="K365" s="271"/>
      <c r="L365" s="271"/>
      <c r="M365" s="273"/>
    </row>
    <row r="366" spans="1:13" ht="1.5" customHeight="1">
      <c r="A366" s="36"/>
      <c r="B366" s="36"/>
      <c r="C366" s="45"/>
      <c r="D366" s="45"/>
      <c r="E366" s="46"/>
      <c r="F366" s="46"/>
      <c r="G366" s="46"/>
      <c r="H366" s="47"/>
      <c r="I366" s="48"/>
      <c r="J366" s="49"/>
      <c r="K366" s="49"/>
      <c r="L366" s="49"/>
      <c r="M366" s="50"/>
    </row>
    <row r="367" spans="1:13" ht="12.75">
      <c r="A367" s="274" t="s">
        <v>130</v>
      </c>
      <c r="B367" s="275"/>
      <c r="C367" s="276" t="s">
        <v>480</v>
      </c>
      <c r="D367" s="276">
        <v>1</v>
      </c>
      <c r="E367" s="277">
        <v>0</v>
      </c>
      <c r="F367" s="277">
        <v>0</v>
      </c>
      <c r="G367" s="277">
        <v>0</v>
      </c>
      <c r="H367" s="277">
        <f>$D367*(((E367*(1+$E$2/100))+(F367*(1+$E$4/100))+(G367*(1+$E$3/100)))*(1+$E$5/100))</f>
        <v>0</v>
      </c>
      <c r="I367" s="161"/>
      <c r="J367" s="271">
        <v>1199.25</v>
      </c>
      <c r="K367" s="271">
        <v>42</v>
      </c>
      <c r="L367" s="271">
        <v>0</v>
      </c>
      <c r="M367" s="272">
        <f>$D367*(((J367*(1+$E$2/100))+(K367*(1+$E$4/100))+(L367*(1+$E$3/100)))*(1+$E$5/100))</f>
        <v>1519.9305000000002</v>
      </c>
    </row>
    <row r="368" spans="1:13" ht="12.75">
      <c r="A368" s="279" t="s">
        <v>131</v>
      </c>
      <c r="B368" s="280"/>
      <c r="C368" s="276"/>
      <c r="D368" s="276"/>
      <c r="E368" s="277"/>
      <c r="F368" s="277"/>
      <c r="G368" s="277"/>
      <c r="H368" s="278"/>
      <c r="I368" s="161"/>
      <c r="J368" s="271"/>
      <c r="K368" s="271"/>
      <c r="L368" s="271"/>
      <c r="M368" s="273"/>
    </row>
    <row r="369" spans="1:13" ht="1.5" customHeight="1">
      <c r="A369" s="36"/>
      <c r="B369" s="36"/>
      <c r="C369" s="51"/>
      <c r="D369" s="51"/>
      <c r="E369" s="53"/>
      <c r="F369" s="53"/>
      <c r="G369" s="53"/>
      <c r="H369" s="53"/>
      <c r="I369" s="48"/>
      <c r="J369" s="53"/>
      <c r="K369" s="53"/>
      <c r="L369" s="53"/>
      <c r="M369" s="54"/>
    </row>
    <row r="370" spans="1:13" ht="12.75">
      <c r="A370" s="274" t="s">
        <v>132</v>
      </c>
      <c r="B370" s="275"/>
      <c r="C370" s="276" t="s">
        <v>480</v>
      </c>
      <c r="D370" s="276">
        <v>1</v>
      </c>
      <c r="E370" s="277">
        <v>0</v>
      </c>
      <c r="F370" s="277">
        <v>0</v>
      </c>
      <c r="G370" s="277">
        <v>0</v>
      </c>
      <c r="H370" s="277">
        <f>$D370*(((E370*(1+$E$2/100))+(F370*(1+$E$4/100))+(G370*(1+$E$3/100)))*(1+$E$5/100))</f>
        <v>0</v>
      </c>
      <c r="I370" s="161"/>
      <c r="J370" s="271">
        <v>2500</v>
      </c>
      <c r="K370" s="271">
        <v>336</v>
      </c>
      <c r="L370" s="271">
        <v>0</v>
      </c>
      <c r="M370" s="272">
        <f>$D370*(((J370*(1+$E$2/100))+(K370*(1+$E$4/100))+(L370*(1+$E$3/100)))*(1+$E$5/100))</f>
        <v>3575.704</v>
      </c>
    </row>
    <row r="371" spans="1:13" ht="12.75">
      <c r="A371" s="279" t="s">
        <v>133</v>
      </c>
      <c r="B371" s="280"/>
      <c r="C371" s="276"/>
      <c r="D371" s="276"/>
      <c r="E371" s="277"/>
      <c r="F371" s="277"/>
      <c r="G371" s="277"/>
      <c r="H371" s="278"/>
      <c r="I371" s="161"/>
      <c r="J371" s="271"/>
      <c r="K371" s="271"/>
      <c r="L371" s="271"/>
      <c r="M371" s="273"/>
    </row>
    <row r="372" spans="1:13" ht="1.5" customHeight="1">
      <c r="A372" s="36"/>
      <c r="B372" s="36"/>
      <c r="C372" s="51"/>
      <c r="D372" s="51"/>
      <c r="E372" s="52"/>
      <c r="F372" s="52"/>
      <c r="G372" s="52"/>
      <c r="H372" s="52"/>
      <c r="I372" s="48"/>
      <c r="J372" s="49"/>
      <c r="K372" s="49"/>
      <c r="L372" s="49"/>
      <c r="M372" s="50"/>
    </row>
    <row r="373" spans="1:13" ht="12.75">
      <c r="A373" s="274" t="s">
        <v>136</v>
      </c>
      <c r="B373" s="275"/>
      <c r="C373" s="276" t="s">
        <v>481</v>
      </c>
      <c r="D373" s="276">
        <v>150</v>
      </c>
      <c r="E373" s="277">
        <v>0</v>
      </c>
      <c r="F373" s="277">
        <v>0</v>
      </c>
      <c r="G373" s="277">
        <v>0</v>
      </c>
      <c r="H373" s="277">
        <f>$D373*(((E373*(1+$E$2/100))+(F373*(1+$E$4/100))+(G373*(1+$E$3/100)))*(1+$E$5/100))</f>
        <v>0</v>
      </c>
      <c r="I373" s="161"/>
      <c r="J373" s="271">
        <v>0.612</v>
      </c>
      <c r="K373" s="271">
        <v>0.38</v>
      </c>
      <c r="L373" s="271">
        <v>0</v>
      </c>
      <c r="M373" s="272">
        <f>$D373*(((J373*(1+$E$2/100))+(K373*(1+$E$4/100))+(L373*(1+$E$3/100)))*(1+$E$5/100))</f>
        <v>204.50100000000003</v>
      </c>
    </row>
    <row r="374" spans="1:13" ht="12.75">
      <c r="A374" s="279" t="s">
        <v>440</v>
      </c>
      <c r="B374" s="280"/>
      <c r="C374" s="276"/>
      <c r="D374" s="276"/>
      <c r="E374" s="277"/>
      <c r="F374" s="277"/>
      <c r="G374" s="277"/>
      <c r="H374" s="278"/>
      <c r="I374" s="161"/>
      <c r="J374" s="271"/>
      <c r="K374" s="271"/>
      <c r="L374" s="271"/>
      <c r="M374" s="273"/>
    </row>
    <row r="375" spans="1:13" ht="1.5" customHeight="1">
      <c r="A375" s="36"/>
      <c r="B375" s="36"/>
      <c r="C375" s="51"/>
      <c r="D375" s="51"/>
      <c r="E375" s="52"/>
      <c r="F375" s="52"/>
      <c r="G375" s="52"/>
      <c r="H375" s="52"/>
      <c r="I375" s="48"/>
      <c r="J375" s="49"/>
      <c r="K375" s="49"/>
      <c r="L375" s="49"/>
      <c r="M375" s="50"/>
    </row>
    <row r="376" spans="1:13" ht="12.75">
      <c r="A376" s="274" t="s">
        <v>65</v>
      </c>
      <c r="B376" s="275"/>
      <c r="C376" s="276" t="s">
        <v>481</v>
      </c>
      <c r="D376" s="276">
        <v>150</v>
      </c>
      <c r="E376" s="277">
        <v>2.44</v>
      </c>
      <c r="F376" s="277">
        <v>3.73</v>
      </c>
      <c r="G376" s="277">
        <v>0</v>
      </c>
      <c r="H376" s="277">
        <f>$D376*(((E376*(1+$E$2/100))+(F376*(1+$E$4/100))+(G376*(1+$E$3/100)))*(1+$E$5/100))</f>
        <v>1359.8805</v>
      </c>
      <c r="I376" s="161"/>
      <c r="J376" s="271">
        <v>0</v>
      </c>
      <c r="K376" s="271">
        <v>0</v>
      </c>
      <c r="L376" s="271">
        <v>0</v>
      </c>
      <c r="M376" s="272">
        <f>$D376*(((J376*(1+$E$2/100))+(K376*(1+$E$4/100))+(L376*(1+$E$3/100)))*(1+$E$5/100))</f>
        <v>0</v>
      </c>
    </row>
    <row r="377" spans="1:13" ht="12.75">
      <c r="A377" s="274" t="s">
        <v>296</v>
      </c>
      <c r="B377" s="275"/>
      <c r="C377" s="276"/>
      <c r="D377" s="276"/>
      <c r="E377" s="277"/>
      <c r="F377" s="277"/>
      <c r="G377" s="277"/>
      <c r="H377" s="278"/>
      <c r="I377" s="161"/>
      <c r="J377" s="271"/>
      <c r="K377" s="271"/>
      <c r="L377" s="271"/>
      <c r="M377" s="273"/>
    </row>
    <row r="378" spans="1:13" ht="1.5" customHeight="1">
      <c r="A378" s="36"/>
      <c r="B378" s="36"/>
      <c r="C378" s="51"/>
      <c r="D378" s="51"/>
      <c r="E378" s="53"/>
      <c r="F378" s="53"/>
      <c r="G378" s="53"/>
      <c r="H378" s="53"/>
      <c r="I378" s="48"/>
      <c r="J378" s="53"/>
      <c r="K378" s="53"/>
      <c r="L378" s="53"/>
      <c r="M378" s="54"/>
    </row>
    <row r="379" spans="1:13" ht="12.75">
      <c r="A379" s="274" t="s">
        <v>56</v>
      </c>
      <c r="B379" s="275"/>
      <c r="C379" s="276" t="s">
        <v>57</v>
      </c>
      <c r="D379" s="276">
        <v>2</v>
      </c>
      <c r="E379" s="277">
        <v>382.4</v>
      </c>
      <c r="F379" s="277">
        <v>628.25</v>
      </c>
      <c r="G379" s="277">
        <v>0</v>
      </c>
      <c r="H379" s="277">
        <f>$D379*(((E379*(1+$E$2/100))+(F379*(1+$E$4/100))+(G379*(1+$E$3/100)))*(1+$E$5/100))</f>
        <v>2984.8115000000003</v>
      </c>
      <c r="I379" s="161"/>
      <c r="J379" s="271">
        <v>0</v>
      </c>
      <c r="K379" s="271">
        <v>0</v>
      </c>
      <c r="L379" s="271">
        <v>0</v>
      </c>
      <c r="M379" s="272">
        <f>$D379*(((J379*(1+$E$2/100))+(K379*(1+$E$4/100))+(L379*(1+$E$3/100)))*(1+$E$5/100))</f>
        <v>0</v>
      </c>
    </row>
    <row r="380" spans="1:13" ht="12.75">
      <c r="A380" s="274" t="s">
        <v>297</v>
      </c>
      <c r="B380" s="275"/>
      <c r="C380" s="276"/>
      <c r="D380" s="276"/>
      <c r="E380" s="277"/>
      <c r="F380" s="277"/>
      <c r="G380" s="277"/>
      <c r="H380" s="278"/>
      <c r="I380" s="161"/>
      <c r="J380" s="271"/>
      <c r="K380" s="271"/>
      <c r="L380" s="271"/>
      <c r="M380" s="273"/>
    </row>
    <row r="381" spans="1:13" ht="1.5" customHeight="1">
      <c r="A381" s="36"/>
      <c r="B381" s="36"/>
      <c r="C381" s="51"/>
      <c r="D381" s="51"/>
      <c r="E381" s="53"/>
      <c r="F381" s="53"/>
      <c r="G381" s="53"/>
      <c r="H381" s="53"/>
      <c r="I381" s="48"/>
      <c r="J381" s="53"/>
      <c r="K381" s="53"/>
      <c r="L381" s="53"/>
      <c r="M381" s="54"/>
    </row>
    <row r="382" spans="1:13" ht="12.75">
      <c r="A382" s="274"/>
      <c r="B382" s="275"/>
      <c r="C382" s="276">
        <v>0</v>
      </c>
      <c r="D382" s="276">
        <v>0</v>
      </c>
      <c r="E382" s="271">
        <v>0</v>
      </c>
      <c r="F382" s="271">
        <v>0</v>
      </c>
      <c r="G382" s="271">
        <v>0</v>
      </c>
      <c r="H382" s="277">
        <f>$D382*(((E382*(1+$E$2/100))+(F382*(1+$E$4/100))+(G382*(1+$E$3/100)))*(1+$E$5/100))</f>
        <v>0</v>
      </c>
      <c r="I382" s="161"/>
      <c r="J382" s="271">
        <v>0</v>
      </c>
      <c r="K382" s="271">
        <v>0</v>
      </c>
      <c r="L382" s="271">
        <v>0</v>
      </c>
      <c r="M382" s="272">
        <f>$D382*(((J382*(1+$E$2/100))+(K382*(1+$E$4/100))+(L382*(1+$E$3/100)))*(1+$E$5/100))</f>
        <v>0</v>
      </c>
    </row>
    <row r="383" spans="1:13" ht="12.75">
      <c r="A383" s="274"/>
      <c r="B383" s="275"/>
      <c r="C383" s="276"/>
      <c r="D383" s="276"/>
      <c r="E383" s="271"/>
      <c r="F383" s="271"/>
      <c r="G383" s="271"/>
      <c r="H383" s="278"/>
      <c r="I383" s="161"/>
      <c r="J383" s="271"/>
      <c r="K383" s="271"/>
      <c r="L383" s="271"/>
      <c r="M383" s="273"/>
    </row>
    <row r="384" spans="1:13" ht="1.5" customHeight="1">
      <c r="A384" s="55"/>
      <c r="B384" s="55"/>
      <c r="C384" s="55"/>
      <c r="D384" s="55"/>
      <c r="E384" s="56"/>
      <c r="F384" s="56"/>
      <c r="G384" s="56"/>
      <c r="H384" s="56"/>
      <c r="I384" s="55"/>
      <c r="J384" s="55"/>
      <c r="K384" s="55"/>
      <c r="L384" s="55"/>
      <c r="M384" s="57"/>
    </row>
    <row r="385" spans="1:13" ht="12.75">
      <c r="A385" s="160" t="s">
        <v>143</v>
      </c>
      <c r="B385" s="160"/>
      <c r="C385" s="160"/>
      <c r="D385" s="160"/>
      <c r="E385" s="162"/>
      <c r="F385" s="162"/>
      <c r="G385" s="162"/>
      <c r="H385" s="163">
        <f>SUM(H358:H383)</f>
        <v>4344.692</v>
      </c>
      <c r="I385" s="164"/>
      <c r="J385" s="160"/>
      <c r="K385" s="165"/>
      <c r="L385" s="150"/>
      <c r="M385" s="163">
        <f>SUM(M358:M383)</f>
        <v>16120.841550000001</v>
      </c>
    </row>
    <row r="386" spans="1:13" ht="1.5" customHeight="1">
      <c r="A386" s="58"/>
      <c r="B386" s="58"/>
      <c r="C386" s="58"/>
      <c r="D386" s="58"/>
      <c r="E386" s="58"/>
      <c r="F386" s="59"/>
      <c r="G386" s="58"/>
      <c r="H386" s="60"/>
      <c r="I386" s="58"/>
      <c r="J386" s="58"/>
      <c r="K386" s="59"/>
      <c r="L386" s="55"/>
      <c r="M386" s="60"/>
    </row>
    <row r="387" spans="1:13" ht="12.75">
      <c r="A387" s="160" t="s">
        <v>144</v>
      </c>
      <c r="B387" s="160"/>
      <c r="C387" s="160"/>
      <c r="D387" s="160"/>
      <c r="E387" s="162"/>
      <c r="F387" s="162"/>
      <c r="G387" s="162"/>
      <c r="H387" s="163">
        <f>H376</f>
        <v>1359.8805</v>
      </c>
      <c r="I387" s="164"/>
      <c r="J387" s="160"/>
      <c r="K387" s="165"/>
      <c r="L387" s="150"/>
      <c r="M387" s="163">
        <f>M358+M373</f>
        <v>1001.37455</v>
      </c>
    </row>
    <row r="388" spans="1:13" ht="1.5" customHeight="1">
      <c r="A388" s="58"/>
      <c r="B388" s="58"/>
      <c r="C388" s="58"/>
      <c r="D388" s="58"/>
      <c r="E388" s="58"/>
      <c r="F388" s="59"/>
      <c r="G388" s="58"/>
      <c r="H388" s="60"/>
      <c r="I388" s="61"/>
      <c r="J388" s="58"/>
      <c r="K388" s="59"/>
      <c r="L388" s="55"/>
      <c r="M388" s="60"/>
    </row>
    <row r="389" spans="1:13" ht="12.75">
      <c r="A389" s="286" t="s">
        <v>373</v>
      </c>
      <c r="B389" s="287"/>
      <c r="C389" s="287"/>
      <c r="D389" s="287"/>
      <c r="E389" s="287"/>
      <c r="F389" s="287"/>
      <c r="G389" s="287"/>
      <c r="H389" s="287"/>
      <c r="I389" s="287"/>
      <c r="J389" s="287"/>
      <c r="K389" s="287"/>
      <c r="L389" s="287"/>
      <c r="M389" s="287"/>
    </row>
    <row r="390" spans="1:13" ht="12.75">
      <c r="A390" s="288" t="s">
        <v>438</v>
      </c>
      <c r="B390" s="290"/>
      <c r="C390" s="290"/>
      <c r="D390" s="290"/>
      <c r="E390" s="290"/>
      <c r="F390" s="290"/>
      <c r="G390" s="290"/>
      <c r="H390" s="290"/>
      <c r="I390" s="290"/>
      <c r="J390" s="290"/>
      <c r="K390" s="290"/>
      <c r="L390" s="290"/>
      <c r="M390" s="290"/>
    </row>
    <row r="391" spans="1:13" ht="12.75">
      <c r="A391" s="296" t="s">
        <v>145</v>
      </c>
      <c r="B391" s="297"/>
      <c r="C391" s="297"/>
      <c r="D391" s="297"/>
      <c r="E391" s="297"/>
      <c r="F391" s="297"/>
      <c r="G391" s="297"/>
      <c r="H391" s="297"/>
      <c r="I391" s="297"/>
      <c r="J391" s="297"/>
      <c r="K391" s="297"/>
      <c r="L391" s="297"/>
      <c r="M391" s="297"/>
    </row>
    <row r="392" spans="1:13" ht="12.75">
      <c r="A392" s="291" t="s">
        <v>452</v>
      </c>
      <c r="B392" s="301"/>
      <c r="C392" s="301"/>
      <c r="D392" s="301"/>
      <c r="E392" s="301"/>
      <c r="F392" s="301"/>
      <c r="G392" s="301"/>
      <c r="H392" s="301"/>
      <c r="I392" s="301"/>
      <c r="J392" s="301"/>
      <c r="K392" s="301"/>
      <c r="L392" s="301"/>
      <c r="M392" s="301"/>
    </row>
    <row r="393" spans="1:13" ht="12.75">
      <c r="A393" s="291"/>
      <c r="B393" s="301"/>
      <c r="C393" s="301"/>
      <c r="D393" s="301"/>
      <c r="E393" s="301"/>
      <c r="F393" s="301"/>
      <c r="G393" s="301"/>
      <c r="H393" s="301"/>
      <c r="I393" s="301"/>
      <c r="J393" s="301"/>
      <c r="K393" s="301"/>
      <c r="L393" s="301"/>
      <c r="M393" s="301"/>
    </row>
    <row r="394" spans="1:13" ht="12.75">
      <c r="A394" s="301"/>
      <c r="B394" s="301"/>
      <c r="C394" s="301"/>
      <c r="D394" s="301"/>
      <c r="E394" s="301"/>
      <c r="F394" s="301"/>
      <c r="G394" s="301"/>
      <c r="H394" s="301"/>
      <c r="I394" s="301"/>
      <c r="J394" s="301"/>
      <c r="K394" s="301"/>
      <c r="L394" s="301"/>
      <c r="M394" s="301"/>
    </row>
    <row r="395" spans="1:13" ht="12.75">
      <c r="A395" s="301"/>
      <c r="B395" s="301"/>
      <c r="C395" s="301"/>
      <c r="D395" s="301"/>
      <c r="E395" s="301"/>
      <c r="F395" s="301"/>
      <c r="G395" s="301"/>
      <c r="H395" s="301"/>
      <c r="I395" s="301"/>
      <c r="J395" s="301"/>
      <c r="K395" s="301"/>
      <c r="L395" s="301"/>
      <c r="M395" s="301"/>
    </row>
    <row r="396" spans="1:13" ht="12.75">
      <c r="A396" s="150"/>
      <c r="B396" s="150"/>
      <c r="C396" s="150"/>
      <c r="D396" s="150"/>
      <c r="E396" s="284" t="s">
        <v>477</v>
      </c>
      <c r="F396" s="284"/>
      <c r="G396" s="284"/>
      <c r="H396" s="151"/>
      <c r="I396" s="160"/>
      <c r="J396" s="284" t="s">
        <v>469</v>
      </c>
      <c r="K396" s="284"/>
      <c r="L396" s="284"/>
      <c r="M396" s="285"/>
    </row>
    <row r="397" spans="1:13" ht="12.75">
      <c r="A397" s="160" t="s">
        <v>478</v>
      </c>
      <c r="B397" s="160"/>
      <c r="C397" s="151" t="s">
        <v>479</v>
      </c>
      <c r="D397" s="151" t="s">
        <v>482</v>
      </c>
      <c r="E397" s="151" t="s">
        <v>468</v>
      </c>
      <c r="F397" s="151" t="s">
        <v>493</v>
      </c>
      <c r="G397" s="151" t="s">
        <v>467</v>
      </c>
      <c r="H397" s="151" t="s">
        <v>61</v>
      </c>
      <c r="I397" s="160"/>
      <c r="J397" s="151" t="s">
        <v>468</v>
      </c>
      <c r="K397" s="151" t="s">
        <v>493</v>
      </c>
      <c r="L397" s="151" t="s">
        <v>467</v>
      </c>
      <c r="M397" s="151" t="s">
        <v>61</v>
      </c>
    </row>
    <row r="398" spans="1:13" ht="1.5" customHeight="1">
      <c r="A398" s="36"/>
      <c r="B398" s="36"/>
      <c r="C398" s="38"/>
      <c r="D398" s="38"/>
      <c r="E398" s="41"/>
      <c r="F398" s="41"/>
      <c r="G398" s="41"/>
      <c r="H398" s="41"/>
      <c r="I398" s="42"/>
      <c r="J398" s="41"/>
      <c r="K398" s="41"/>
      <c r="L398" s="41"/>
      <c r="M398" s="43"/>
    </row>
    <row r="399" spans="1:17" ht="12.75">
      <c r="A399" s="274" t="s">
        <v>84</v>
      </c>
      <c r="B399" s="275"/>
      <c r="C399" s="276" t="s">
        <v>480</v>
      </c>
      <c r="D399" s="276">
        <v>1</v>
      </c>
      <c r="E399" s="277">
        <v>0</v>
      </c>
      <c r="F399" s="277">
        <v>0</v>
      </c>
      <c r="G399" s="277">
        <v>0</v>
      </c>
      <c r="H399" s="277">
        <f>$D399*(((E399*(1+$E$2/100))+(F399*(1+$E$4/100))+(G399*(1+$E$3/100)))*(1+$E$5/100))</f>
        <v>0</v>
      </c>
      <c r="I399" s="161"/>
      <c r="J399" s="271">
        <v>480</v>
      </c>
      <c r="K399" s="271">
        <v>124.45</v>
      </c>
      <c r="L399" s="271">
        <v>0</v>
      </c>
      <c r="M399" s="272">
        <f>$D399*(((J399*(1+$E$2/100))+(K399*(1+$E$4/100))+(L399*(1+$E$3/100)))*(1+$E$5/100))</f>
        <v>784.77355</v>
      </c>
      <c r="O399" s="13"/>
      <c r="P399" s="14"/>
      <c r="Q399" s="12"/>
    </row>
    <row r="400" spans="1:17" ht="12.75">
      <c r="A400" s="279" t="s">
        <v>82</v>
      </c>
      <c r="B400" s="280"/>
      <c r="C400" s="276"/>
      <c r="D400" s="276"/>
      <c r="E400" s="277"/>
      <c r="F400" s="277"/>
      <c r="G400" s="277"/>
      <c r="H400" s="278"/>
      <c r="I400" s="161"/>
      <c r="J400" s="271"/>
      <c r="K400" s="271"/>
      <c r="L400" s="271"/>
      <c r="M400" s="273"/>
      <c r="O400" s="13"/>
      <c r="P400" s="14"/>
      <c r="Q400" s="12"/>
    </row>
    <row r="401" spans="1:17" ht="1.5" customHeight="1">
      <c r="A401" s="44"/>
      <c r="B401" s="44"/>
      <c r="C401" s="45"/>
      <c r="D401" s="45"/>
      <c r="E401" s="46"/>
      <c r="F401" s="46"/>
      <c r="G401" s="46"/>
      <c r="H401" s="47"/>
      <c r="I401" s="48"/>
      <c r="J401" s="49"/>
      <c r="K401" s="49"/>
      <c r="L401" s="49"/>
      <c r="M401" s="50"/>
      <c r="O401" s="13"/>
      <c r="P401" s="14"/>
      <c r="Q401" s="12"/>
    </row>
    <row r="402" spans="1:17" ht="12.75">
      <c r="A402" s="274" t="s">
        <v>3</v>
      </c>
      <c r="B402" s="275"/>
      <c r="C402" s="276" t="s">
        <v>480</v>
      </c>
      <c r="D402" s="276">
        <v>1</v>
      </c>
      <c r="E402" s="277">
        <v>0</v>
      </c>
      <c r="F402" s="277">
        <v>0</v>
      </c>
      <c r="G402" s="277">
        <v>0</v>
      </c>
      <c r="H402" s="277">
        <f>$D402*(((E402*(1+$E$2/100))+(F402*(1+$E$4/100))+(G402*(1+$E$3/100)))*(1+$E$5/100))</f>
        <v>0</v>
      </c>
      <c r="I402" s="161"/>
      <c r="J402" s="271">
        <v>14.95</v>
      </c>
      <c r="K402" s="271">
        <v>63.38</v>
      </c>
      <c r="L402" s="271">
        <v>0</v>
      </c>
      <c r="M402" s="272">
        <f>$D402*(((J402*(1+$E$2/100))+(K402*(1+$E$4/100))+(L402*(1+$E$3/100)))*(1+$E$5/100))</f>
        <v>121.96932000000001</v>
      </c>
      <c r="O402" s="5"/>
      <c r="P402" s="6"/>
      <c r="Q402" s="12"/>
    </row>
    <row r="403" spans="1:17" ht="12.75">
      <c r="A403" s="279" t="s">
        <v>4</v>
      </c>
      <c r="B403" s="280"/>
      <c r="C403" s="276"/>
      <c r="D403" s="276"/>
      <c r="E403" s="277"/>
      <c r="F403" s="277"/>
      <c r="G403" s="277"/>
      <c r="H403" s="278"/>
      <c r="I403" s="161"/>
      <c r="J403" s="271"/>
      <c r="K403" s="271"/>
      <c r="L403" s="271"/>
      <c r="M403" s="273"/>
      <c r="O403" s="5"/>
      <c r="P403" s="6"/>
      <c r="Q403" s="12"/>
    </row>
    <row r="404" spans="1:17" ht="1.5" customHeight="1">
      <c r="A404" s="36"/>
      <c r="B404" s="36"/>
      <c r="C404" s="51"/>
      <c r="D404" s="51"/>
      <c r="E404" s="52"/>
      <c r="F404" s="52"/>
      <c r="G404" s="52"/>
      <c r="H404" s="52"/>
      <c r="I404" s="48"/>
      <c r="J404" s="49"/>
      <c r="K404" s="49"/>
      <c r="L404" s="49"/>
      <c r="M404" s="50"/>
      <c r="O404" s="5"/>
      <c r="P404" s="6"/>
      <c r="Q404" s="12"/>
    </row>
    <row r="405" spans="1:17" ht="12.75">
      <c r="A405" s="274" t="s">
        <v>156</v>
      </c>
      <c r="B405" s="275"/>
      <c r="C405" s="276" t="s">
        <v>480</v>
      </c>
      <c r="D405" s="276">
        <v>1</v>
      </c>
      <c r="E405" s="277">
        <v>0</v>
      </c>
      <c r="F405" s="277">
        <v>0</v>
      </c>
      <c r="G405" s="277">
        <v>0</v>
      </c>
      <c r="H405" s="277">
        <f>$D405*(((E405*(1+$E$2/100))+(F405*(1+$E$4/100))+(G405*(1+$E$3/100)))*(1+$E$5/100))</f>
        <v>0</v>
      </c>
      <c r="I405" s="161"/>
      <c r="J405" s="271">
        <v>64.95</v>
      </c>
      <c r="K405" s="271">
        <v>146.08</v>
      </c>
      <c r="L405" s="271">
        <v>0</v>
      </c>
      <c r="M405" s="272">
        <f>$D405*(((J405*(1+$E$2/100))+(K405*(1+$E$4/100))+(L405*(1+$E$3/100)))*(1+$E$5/100))</f>
        <v>318.0146200000001</v>
      </c>
      <c r="O405" s="5"/>
      <c r="P405" s="6"/>
      <c r="Q405" s="12"/>
    </row>
    <row r="406" spans="1:17" ht="12.75">
      <c r="A406" s="279" t="s">
        <v>6</v>
      </c>
      <c r="B406" s="280"/>
      <c r="C406" s="276"/>
      <c r="D406" s="276"/>
      <c r="E406" s="277"/>
      <c r="F406" s="277"/>
      <c r="G406" s="277"/>
      <c r="H406" s="278"/>
      <c r="I406" s="161"/>
      <c r="J406" s="271"/>
      <c r="K406" s="271"/>
      <c r="L406" s="271"/>
      <c r="M406" s="273"/>
      <c r="O406" s="5"/>
      <c r="P406" s="6"/>
      <c r="Q406" s="12"/>
    </row>
    <row r="407" spans="1:17" ht="1.5" customHeight="1">
      <c r="A407" s="36"/>
      <c r="B407" s="36"/>
      <c r="C407" s="45"/>
      <c r="D407" s="45"/>
      <c r="E407" s="46"/>
      <c r="F407" s="46"/>
      <c r="G407" s="46"/>
      <c r="H407" s="47"/>
      <c r="I407" s="48"/>
      <c r="J407" s="49"/>
      <c r="K407" s="49"/>
      <c r="L407" s="49"/>
      <c r="M407" s="50"/>
      <c r="O407" s="5"/>
      <c r="P407" s="6"/>
      <c r="Q407" s="12"/>
    </row>
    <row r="408" spans="1:17" ht="12.75">
      <c r="A408" s="274" t="s">
        <v>30</v>
      </c>
      <c r="B408" s="275"/>
      <c r="C408" s="276" t="s">
        <v>480</v>
      </c>
      <c r="D408" s="276">
        <v>1</v>
      </c>
      <c r="E408" s="277">
        <v>0</v>
      </c>
      <c r="F408" s="277">
        <v>0</v>
      </c>
      <c r="G408" s="277">
        <v>0</v>
      </c>
      <c r="H408" s="277">
        <f>$D408*(((E408*(1+$E$2/100))+(F408*(1+$E$4/100))+(G408*(1+$E$3/100)))*(1+$E$5/100))</f>
        <v>0</v>
      </c>
      <c r="I408" s="161"/>
      <c r="J408" s="271">
        <v>262.95</v>
      </c>
      <c r="K408" s="271">
        <v>168</v>
      </c>
      <c r="L408" s="271">
        <v>0</v>
      </c>
      <c r="M408" s="272">
        <f>$D408*(((J408*(1+$E$2/100))+(K408*(1+$E$4/100))+(L408*(1+$E$3/100)))*(1+$E$5/100))</f>
        <v>593.5215000000001</v>
      </c>
      <c r="O408" s="5"/>
      <c r="P408" s="6"/>
      <c r="Q408" s="12"/>
    </row>
    <row r="409" spans="1:17" ht="12.75">
      <c r="A409" s="279" t="s">
        <v>31</v>
      </c>
      <c r="B409" s="280"/>
      <c r="C409" s="276"/>
      <c r="D409" s="276"/>
      <c r="E409" s="277"/>
      <c r="F409" s="277"/>
      <c r="G409" s="277"/>
      <c r="H409" s="278"/>
      <c r="I409" s="161"/>
      <c r="J409" s="271"/>
      <c r="K409" s="271"/>
      <c r="L409" s="271"/>
      <c r="M409" s="273"/>
      <c r="O409" s="5"/>
      <c r="P409" s="6"/>
      <c r="Q409" s="12"/>
    </row>
    <row r="410" spans="1:17" ht="1.5" customHeight="1">
      <c r="A410" s="36"/>
      <c r="B410" s="36"/>
      <c r="C410" s="45"/>
      <c r="D410" s="45"/>
      <c r="E410" s="46"/>
      <c r="F410" s="46"/>
      <c r="G410" s="46"/>
      <c r="H410" s="47"/>
      <c r="I410" s="48"/>
      <c r="J410" s="49"/>
      <c r="K410" s="49"/>
      <c r="L410" s="49"/>
      <c r="M410" s="50"/>
      <c r="O410" s="5"/>
      <c r="P410" s="6"/>
      <c r="Q410" s="12"/>
    </row>
    <row r="411" spans="1:17" ht="12.75">
      <c r="A411" s="274" t="s">
        <v>153</v>
      </c>
      <c r="B411" s="275"/>
      <c r="C411" s="276" t="s">
        <v>480</v>
      </c>
      <c r="D411" s="276">
        <v>1</v>
      </c>
      <c r="E411" s="277">
        <v>0</v>
      </c>
      <c r="F411" s="277">
        <v>0</v>
      </c>
      <c r="G411" s="277">
        <v>0</v>
      </c>
      <c r="H411" s="277">
        <f>$D411*(((E411*(1+$E$2/100))+(F411*(1+$E$4/100))+(G411*(1+$E$3/100)))*(1+$E$5/100))</f>
        <v>0</v>
      </c>
      <c r="I411" s="161"/>
      <c r="J411" s="271">
        <v>67.95</v>
      </c>
      <c r="K411" s="271">
        <v>42</v>
      </c>
      <c r="L411" s="271">
        <v>0</v>
      </c>
      <c r="M411" s="272">
        <f>$D411*(((J411*(1+$E$2/100))+(K411*(1+$E$4/100))+(L411*(1+$E$3/100)))*(1+$E$5/100))</f>
        <v>151.0575</v>
      </c>
      <c r="O411" s="5"/>
      <c r="P411" s="6"/>
      <c r="Q411" s="12"/>
    </row>
    <row r="412" spans="1:17" ht="12.75">
      <c r="A412" s="279" t="s">
        <v>154</v>
      </c>
      <c r="B412" s="280"/>
      <c r="C412" s="276"/>
      <c r="D412" s="276"/>
      <c r="E412" s="277"/>
      <c r="F412" s="277"/>
      <c r="G412" s="277"/>
      <c r="H412" s="278"/>
      <c r="I412" s="161"/>
      <c r="J412" s="271"/>
      <c r="K412" s="271"/>
      <c r="L412" s="271"/>
      <c r="M412" s="273"/>
      <c r="O412" s="5"/>
      <c r="P412" s="6"/>
      <c r="Q412" s="12"/>
    </row>
    <row r="413" spans="1:17" ht="1.5" customHeight="1">
      <c r="A413" s="36"/>
      <c r="B413" s="36"/>
      <c r="C413" s="51"/>
      <c r="D413" s="51"/>
      <c r="E413" s="52"/>
      <c r="F413" s="52"/>
      <c r="G413" s="52"/>
      <c r="H413" s="52"/>
      <c r="I413" s="48"/>
      <c r="J413" s="49"/>
      <c r="K413" s="49"/>
      <c r="L413" s="49"/>
      <c r="M413" s="50"/>
      <c r="O413" s="5"/>
      <c r="P413" s="6"/>
      <c r="Q413" s="12"/>
    </row>
    <row r="414" spans="1:17" ht="12.75">
      <c r="A414" s="274" t="s">
        <v>165</v>
      </c>
      <c r="B414" s="275"/>
      <c r="C414" s="276" t="s">
        <v>480</v>
      </c>
      <c r="D414" s="276">
        <v>1</v>
      </c>
      <c r="E414" s="277">
        <v>0</v>
      </c>
      <c r="F414" s="277">
        <v>0</v>
      </c>
      <c r="G414" s="277">
        <v>0</v>
      </c>
      <c r="H414" s="277">
        <f>$D414*(((E414*(1+$E$2/100))+(F414*(1+$E$4/100))+(G414*(1+$E$3/100)))*(1+$E$5/100))</f>
        <v>0</v>
      </c>
      <c r="I414" s="161"/>
      <c r="J414" s="271">
        <v>251.25</v>
      </c>
      <c r="K414" s="271">
        <v>84</v>
      </c>
      <c r="L414" s="271">
        <v>0</v>
      </c>
      <c r="M414" s="272">
        <f>$D414*(((J414*(1+$E$2/100))+(K414*(1+$E$4/100))+(L414*(1+$E$3/100)))*(1+$E$5/100))</f>
        <v>441.6885</v>
      </c>
      <c r="O414" s="5"/>
      <c r="P414" s="6"/>
      <c r="Q414" s="12"/>
    </row>
    <row r="415" spans="1:17" ht="12.75">
      <c r="A415" s="279" t="s">
        <v>14</v>
      </c>
      <c r="B415" s="280"/>
      <c r="C415" s="276"/>
      <c r="D415" s="276"/>
      <c r="E415" s="277"/>
      <c r="F415" s="277"/>
      <c r="G415" s="277"/>
      <c r="H415" s="278"/>
      <c r="I415" s="161"/>
      <c r="J415" s="271"/>
      <c r="K415" s="271"/>
      <c r="L415" s="271"/>
      <c r="M415" s="273"/>
      <c r="O415" s="5"/>
      <c r="P415" s="6"/>
      <c r="Q415" s="12"/>
    </row>
    <row r="416" spans="1:17" ht="1.5" customHeight="1">
      <c r="A416" s="36"/>
      <c r="B416" s="36"/>
      <c r="C416" s="51"/>
      <c r="D416" s="51"/>
      <c r="E416" s="52"/>
      <c r="F416" s="52"/>
      <c r="G416" s="52"/>
      <c r="H416" s="52"/>
      <c r="I416" s="48"/>
      <c r="J416" s="49"/>
      <c r="K416" s="49"/>
      <c r="L416" s="49"/>
      <c r="M416" s="50"/>
      <c r="O416" s="5"/>
      <c r="P416" s="6"/>
      <c r="Q416" s="12"/>
    </row>
    <row r="417" spans="1:17" ht="12.75">
      <c r="A417" s="274" t="s">
        <v>7</v>
      </c>
      <c r="B417" s="275"/>
      <c r="C417" s="276" t="s">
        <v>480</v>
      </c>
      <c r="D417" s="276">
        <v>1</v>
      </c>
      <c r="E417" s="277">
        <v>0</v>
      </c>
      <c r="F417" s="277">
        <v>0</v>
      </c>
      <c r="G417" s="277">
        <v>0</v>
      </c>
      <c r="H417" s="277">
        <f>$D417*(((E417*(1+$E$2/100))+(F417*(1+$E$4/100))+(G417*(1+$E$3/100)))*(1+$E$5/100))</f>
        <v>0</v>
      </c>
      <c r="I417" s="161"/>
      <c r="J417" s="271">
        <v>51.75</v>
      </c>
      <c r="K417" s="271">
        <v>10.5</v>
      </c>
      <c r="L417" s="271">
        <v>0</v>
      </c>
      <c r="M417" s="272">
        <f>$D417*(((J417*(1+$E$2/100))+(K417*(1+$E$4/100))+(L417*(1+$E$3/100)))*(1+$E$5/100))</f>
        <v>79.82700000000001</v>
      </c>
      <c r="O417" s="5"/>
      <c r="P417" s="6"/>
      <c r="Q417" s="12"/>
    </row>
    <row r="418" spans="1:17" ht="12.75">
      <c r="A418" s="279" t="s">
        <v>20</v>
      </c>
      <c r="B418" s="280"/>
      <c r="C418" s="276"/>
      <c r="D418" s="276"/>
      <c r="E418" s="277"/>
      <c r="F418" s="277"/>
      <c r="G418" s="277"/>
      <c r="H418" s="278"/>
      <c r="I418" s="161"/>
      <c r="J418" s="271"/>
      <c r="K418" s="271"/>
      <c r="L418" s="271"/>
      <c r="M418" s="273"/>
      <c r="O418" s="5"/>
      <c r="P418" s="6"/>
      <c r="Q418" s="12"/>
    </row>
    <row r="419" spans="1:17" ht="1.5" customHeight="1">
      <c r="A419" s="36"/>
      <c r="B419" s="36"/>
      <c r="C419" s="45"/>
      <c r="D419" s="45"/>
      <c r="E419" s="46"/>
      <c r="F419" s="46"/>
      <c r="G419" s="46"/>
      <c r="H419" s="47"/>
      <c r="I419" s="48"/>
      <c r="J419" s="49"/>
      <c r="K419" s="49"/>
      <c r="L419" s="49"/>
      <c r="M419" s="50"/>
      <c r="O419" s="5"/>
      <c r="P419" s="6"/>
      <c r="Q419" s="12"/>
    </row>
    <row r="420" spans="1:17" ht="12.75">
      <c r="A420" s="274" t="s">
        <v>8</v>
      </c>
      <c r="B420" s="275"/>
      <c r="C420" s="276" t="s">
        <v>480</v>
      </c>
      <c r="D420" s="276">
        <v>1</v>
      </c>
      <c r="E420" s="277">
        <v>0</v>
      </c>
      <c r="F420" s="277">
        <v>0</v>
      </c>
      <c r="G420" s="277">
        <v>0</v>
      </c>
      <c r="H420" s="277">
        <f>$D420*(((E420*(1+$E$2/100))+(F420*(1+$E$4/100))+(G420*(1+$E$3/100)))*(1+$E$5/100))</f>
        <v>0</v>
      </c>
      <c r="I420" s="161"/>
      <c r="J420" s="271">
        <v>405</v>
      </c>
      <c r="K420" s="271">
        <v>21</v>
      </c>
      <c r="L420" s="271">
        <v>0</v>
      </c>
      <c r="M420" s="272">
        <f>$D420*(((J420*(1+$E$2/100))+(K420*(1+$E$4/100))+(L420*(1+$E$3/100)))*(1+$E$5/100))</f>
        <v>524.4690000000002</v>
      </c>
      <c r="O420" s="5"/>
      <c r="P420" s="6"/>
      <c r="Q420" s="12"/>
    </row>
    <row r="421" spans="1:17" ht="12.75">
      <c r="A421" s="279" t="s">
        <v>13</v>
      </c>
      <c r="B421" s="280"/>
      <c r="C421" s="276"/>
      <c r="D421" s="276"/>
      <c r="E421" s="277"/>
      <c r="F421" s="277"/>
      <c r="G421" s="277"/>
      <c r="H421" s="278"/>
      <c r="I421" s="161"/>
      <c r="J421" s="271"/>
      <c r="K421" s="271"/>
      <c r="L421" s="271"/>
      <c r="M421" s="273"/>
      <c r="O421" s="5"/>
      <c r="P421" s="6"/>
      <c r="Q421" s="12"/>
    </row>
    <row r="422" spans="1:17" ht="1.5" customHeight="1">
      <c r="A422" s="36"/>
      <c r="B422" s="36"/>
      <c r="C422" s="51"/>
      <c r="D422" s="51"/>
      <c r="E422" s="52"/>
      <c r="F422" s="52"/>
      <c r="G422" s="52"/>
      <c r="H422" s="52"/>
      <c r="I422" s="48"/>
      <c r="J422" s="49"/>
      <c r="K422" s="49"/>
      <c r="L422" s="49"/>
      <c r="M422" s="50"/>
      <c r="O422" s="5"/>
      <c r="P422" s="6"/>
      <c r="Q422" s="12"/>
    </row>
    <row r="423" spans="1:17" ht="12.75">
      <c r="A423" s="274" t="s">
        <v>9</v>
      </c>
      <c r="B423" s="275"/>
      <c r="C423" s="276" t="s">
        <v>480</v>
      </c>
      <c r="D423" s="276">
        <v>1</v>
      </c>
      <c r="E423" s="277">
        <v>0</v>
      </c>
      <c r="F423" s="277">
        <v>0</v>
      </c>
      <c r="G423" s="277">
        <v>0</v>
      </c>
      <c r="H423" s="277">
        <f>$D423*(((E423*(1+$E$2/100))+(F423*(1+$E$4/100))+(G423*(1+$E$3/100)))*(1+$E$5/100))</f>
        <v>0</v>
      </c>
      <c r="I423" s="161"/>
      <c r="J423" s="271">
        <v>40</v>
      </c>
      <c r="K423" s="271">
        <v>7</v>
      </c>
      <c r="L423" s="271">
        <v>0</v>
      </c>
      <c r="M423" s="272">
        <f>$D423*(((J423*(1+$E$2/100))+(K423*(1+$E$4/100))+(L423*(1+$E$3/100)))*(1+$E$5/100))</f>
        <v>59.873000000000005</v>
      </c>
      <c r="O423" s="5"/>
      <c r="P423" s="15"/>
      <c r="Q423" s="12"/>
    </row>
    <row r="424" spans="1:17" ht="12.75">
      <c r="A424" s="279" t="s">
        <v>10</v>
      </c>
      <c r="B424" s="280"/>
      <c r="C424" s="276"/>
      <c r="D424" s="276"/>
      <c r="E424" s="277"/>
      <c r="F424" s="277"/>
      <c r="G424" s="277"/>
      <c r="H424" s="278"/>
      <c r="I424" s="161"/>
      <c r="J424" s="271"/>
      <c r="K424" s="271"/>
      <c r="L424" s="271"/>
      <c r="M424" s="273"/>
      <c r="O424" s="5"/>
      <c r="P424" s="15"/>
      <c r="Q424" s="12"/>
    </row>
    <row r="425" spans="1:17" ht="1.5" customHeight="1">
      <c r="A425" s="36"/>
      <c r="B425" s="36"/>
      <c r="C425" s="51"/>
      <c r="D425" s="51"/>
      <c r="E425" s="53"/>
      <c r="F425" s="53"/>
      <c r="G425" s="53"/>
      <c r="H425" s="53"/>
      <c r="I425" s="48"/>
      <c r="J425" s="53"/>
      <c r="K425" s="53"/>
      <c r="L425" s="53"/>
      <c r="M425" s="54"/>
      <c r="O425" s="5"/>
      <c r="P425" s="15"/>
      <c r="Q425" s="12"/>
    </row>
    <row r="426" spans="1:17" ht="12.75">
      <c r="A426" s="274" t="s">
        <v>158</v>
      </c>
      <c r="B426" s="275"/>
      <c r="C426" s="276" t="s">
        <v>480</v>
      </c>
      <c r="D426" s="276">
        <v>1</v>
      </c>
      <c r="E426" s="277">
        <v>0</v>
      </c>
      <c r="F426" s="277">
        <v>0</v>
      </c>
      <c r="G426" s="277">
        <v>0</v>
      </c>
      <c r="H426" s="277">
        <f>$D426*(((E426*(1+$E$2/100))+(F426*(1+$E$4/100))+(G426*(1+$E$3/100)))*(1+$E$5/100))</f>
        <v>0</v>
      </c>
      <c r="I426" s="161"/>
      <c r="J426" s="271">
        <v>812.25</v>
      </c>
      <c r="K426" s="271">
        <v>336</v>
      </c>
      <c r="L426" s="271">
        <v>0</v>
      </c>
      <c r="M426" s="272">
        <f>$D426*(((J426*(1+$E$2/100))+(K426*(1+$E$4/100))+(L426*(1+$E$3/100)))*(1+$E$5/100))</f>
        <v>1533.5265000000002</v>
      </c>
      <c r="O426" s="5"/>
      <c r="P426" s="6"/>
      <c r="Q426" s="12"/>
    </row>
    <row r="427" spans="1:17" ht="12.75">
      <c r="A427" s="279" t="s">
        <v>12</v>
      </c>
      <c r="B427" s="280"/>
      <c r="C427" s="276"/>
      <c r="D427" s="276"/>
      <c r="E427" s="277"/>
      <c r="F427" s="277"/>
      <c r="G427" s="277"/>
      <c r="H427" s="278"/>
      <c r="I427" s="161"/>
      <c r="J427" s="271"/>
      <c r="K427" s="271"/>
      <c r="L427" s="271"/>
      <c r="M427" s="273"/>
      <c r="O427" s="5"/>
      <c r="P427" s="6"/>
      <c r="Q427" s="12"/>
    </row>
    <row r="428" spans="1:17" ht="1.5" customHeight="1">
      <c r="A428" s="36"/>
      <c r="B428" s="36"/>
      <c r="C428" s="51"/>
      <c r="D428" s="51"/>
      <c r="E428" s="52"/>
      <c r="F428" s="52"/>
      <c r="G428" s="52"/>
      <c r="H428" s="52"/>
      <c r="I428" s="48"/>
      <c r="J428" s="49"/>
      <c r="K428" s="49"/>
      <c r="L428" s="49"/>
      <c r="M428" s="50"/>
      <c r="O428" s="5"/>
      <c r="P428" s="6"/>
      <c r="Q428" s="12"/>
    </row>
    <row r="429" spans="1:17" ht="12.75">
      <c r="A429" s="274" t="s">
        <v>15</v>
      </c>
      <c r="B429" s="275"/>
      <c r="C429" s="276" t="s">
        <v>480</v>
      </c>
      <c r="D429" s="276">
        <v>1</v>
      </c>
      <c r="E429" s="277">
        <v>0</v>
      </c>
      <c r="F429" s="277">
        <v>0</v>
      </c>
      <c r="G429" s="277">
        <v>0</v>
      </c>
      <c r="H429" s="277">
        <f>$D429*(((E429*(1+$E$2/100))+(F429*(1+$E$4/100))+(G429*(1+$E$3/100)))*(1+$E$5/100))</f>
        <v>0</v>
      </c>
      <c r="I429" s="161"/>
      <c r="J429" s="271">
        <v>243.75</v>
      </c>
      <c r="K429" s="271">
        <v>84</v>
      </c>
      <c r="L429" s="271">
        <v>0</v>
      </c>
      <c r="M429" s="272">
        <f>$D429*(((J429*(1+$E$2/100))+(K429*(1+$E$4/100))+(L429*(1+$E$3/100)))*(1+$E$5/100))</f>
        <v>432.6135</v>
      </c>
      <c r="O429" s="5"/>
      <c r="P429" s="6"/>
      <c r="Q429" s="12"/>
    </row>
    <row r="430" spans="1:17" ht="12.75">
      <c r="A430" s="279" t="s">
        <v>16</v>
      </c>
      <c r="B430" s="280"/>
      <c r="C430" s="276"/>
      <c r="D430" s="276"/>
      <c r="E430" s="277"/>
      <c r="F430" s="277"/>
      <c r="G430" s="277"/>
      <c r="H430" s="278"/>
      <c r="I430" s="161"/>
      <c r="J430" s="271"/>
      <c r="K430" s="271"/>
      <c r="L430" s="271"/>
      <c r="M430" s="273"/>
      <c r="O430" s="5"/>
      <c r="P430" s="6"/>
      <c r="Q430" s="12"/>
    </row>
    <row r="431" spans="1:17" ht="1.5" customHeight="1">
      <c r="A431" s="36"/>
      <c r="B431" s="36"/>
      <c r="C431" s="45"/>
      <c r="D431" s="45"/>
      <c r="E431" s="46"/>
      <c r="F431" s="46"/>
      <c r="G431" s="46"/>
      <c r="H431" s="47"/>
      <c r="I431" s="48"/>
      <c r="J431" s="49"/>
      <c r="K431" s="49"/>
      <c r="L431" s="49"/>
      <c r="M431" s="50"/>
      <c r="O431" s="5"/>
      <c r="P431" s="6"/>
      <c r="Q431" s="12"/>
    </row>
    <row r="432" spans="1:17" ht="12.75">
      <c r="A432" s="274" t="s">
        <v>160</v>
      </c>
      <c r="B432" s="275"/>
      <c r="C432" s="276" t="s">
        <v>480</v>
      </c>
      <c r="D432" s="276">
        <v>1</v>
      </c>
      <c r="E432" s="277">
        <v>0</v>
      </c>
      <c r="F432" s="277">
        <v>0</v>
      </c>
      <c r="G432" s="277">
        <v>0</v>
      </c>
      <c r="H432" s="277">
        <f>$D432*(((E432*(1+$E$2/100))+(F432*(1+$E$4/100))+(G432*(1+$E$3/100)))*(1+$E$5/100))</f>
        <v>0</v>
      </c>
      <c r="I432" s="161"/>
      <c r="J432" s="271">
        <v>401.95</v>
      </c>
      <c r="K432" s="271">
        <v>84</v>
      </c>
      <c r="L432" s="271">
        <v>0</v>
      </c>
      <c r="M432" s="272">
        <f>$D432*(((J432*(1+$E$2/100))+(K432*(1+$E$4/100))+(L432*(1+$E$3/100)))*(1+$E$5/100))</f>
        <v>624.0355000000001</v>
      </c>
      <c r="O432" s="5"/>
      <c r="P432" s="6"/>
      <c r="Q432" s="12"/>
    </row>
    <row r="433" spans="1:17" ht="12.75">
      <c r="A433" s="279" t="s">
        <v>159</v>
      </c>
      <c r="B433" s="280"/>
      <c r="C433" s="276"/>
      <c r="D433" s="276"/>
      <c r="E433" s="277"/>
      <c r="F433" s="277"/>
      <c r="G433" s="277"/>
      <c r="H433" s="278"/>
      <c r="I433" s="161"/>
      <c r="J433" s="271"/>
      <c r="K433" s="271"/>
      <c r="L433" s="271"/>
      <c r="M433" s="273"/>
      <c r="O433" s="5"/>
      <c r="P433" s="6"/>
      <c r="Q433" s="12"/>
    </row>
    <row r="434" spans="1:17" ht="1.5" customHeight="1">
      <c r="A434" s="36"/>
      <c r="B434" s="36"/>
      <c r="C434" s="51"/>
      <c r="D434" s="51"/>
      <c r="E434" s="52"/>
      <c r="F434" s="52"/>
      <c r="G434" s="52"/>
      <c r="H434" s="52"/>
      <c r="I434" s="48"/>
      <c r="J434" s="49"/>
      <c r="K434" s="49"/>
      <c r="L434" s="49"/>
      <c r="M434" s="50"/>
      <c r="O434" s="5"/>
      <c r="P434" s="6"/>
      <c r="Q434" s="12"/>
    </row>
    <row r="435" spans="1:17" ht="12.75">
      <c r="A435" s="274" t="s">
        <v>21</v>
      </c>
      <c r="B435" s="275"/>
      <c r="C435" s="276" t="s">
        <v>481</v>
      </c>
      <c r="D435" s="276">
        <v>300</v>
      </c>
      <c r="E435" s="277">
        <v>0</v>
      </c>
      <c r="F435" s="277">
        <v>0</v>
      </c>
      <c r="G435" s="277">
        <v>0</v>
      </c>
      <c r="H435" s="277">
        <f>$D435*(((E435*(1+$E$2/100))+(F435*(1+$E$4/100))+(G435*(1+$E$3/100)))*(1+$E$5/100))</f>
        <v>0</v>
      </c>
      <c r="I435" s="161"/>
      <c r="J435" s="271">
        <v>0.08</v>
      </c>
      <c r="K435" s="271">
        <v>0.375</v>
      </c>
      <c r="L435" s="271">
        <v>0</v>
      </c>
      <c r="M435" s="272">
        <f>$D435*(((J435*(1+$E$2/100))+(K435*(1+$E$4/100))+(L435*(1+$E$3/100)))*(1+$E$5/100))</f>
        <v>213.42749999999998</v>
      </c>
      <c r="O435" s="5"/>
      <c r="P435" s="6"/>
      <c r="Q435" s="12"/>
    </row>
    <row r="436" spans="1:17" ht="12.75">
      <c r="A436" s="279" t="s">
        <v>22</v>
      </c>
      <c r="B436" s="280"/>
      <c r="C436" s="276"/>
      <c r="D436" s="276"/>
      <c r="E436" s="277"/>
      <c r="F436" s="277"/>
      <c r="G436" s="277"/>
      <c r="H436" s="278"/>
      <c r="I436" s="161"/>
      <c r="J436" s="271"/>
      <c r="K436" s="271"/>
      <c r="L436" s="271"/>
      <c r="M436" s="273"/>
      <c r="O436" s="5"/>
      <c r="P436" s="6"/>
      <c r="Q436" s="12"/>
    </row>
    <row r="437" spans="1:17" ht="1.5" customHeight="1">
      <c r="A437" s="36"/>
      <c r="B437" s="36"/>
      <c r="C437" s="45"/>
      <c r="D437" s="45"/>
      <c r="E437" s="46"/>
      <c r="F437" s="46"/>
      <c r="G437" s="46"/>
      <c r="H437" s="47"/>
      <c r="I437" s="48"/>
      <c r="J437" s="49"/>
      <c r="K437" s="49"/>
      <c r="L437" s="49"/>
      <c r="M437" s="50"/>
      <c r="O437" s="5"/>
      <c r="P437" s="6"/>
      <c r="Q437" s="12"/>
    </row>
    <row r="438" spans="1:17" ht="12.75">
      <c r="A438" s="274" t="s">
        <v>23</v>
      </c>
      <c r="B438" s="275"/>
      <c r="C438" s="276" t="s">
        <v>481</v>
      </c>
      <c r="D438" s="276">
        <v>150</v>
      </c>
      <c r="E438" s="277">
        <v>0</v>
      </c>
      <c r="F438" s="277">
        <v>0</v>
      </c>
      <c r="G438" s="277">
        <v>0</v>
      </c>
      <c r="H438" s="277">
        <f>$D438*(((E438*(1+$E$2/100))+(F438*(1+$E$4/100))+(G438*(1+$E$3/100)))*(1+$E$5/100))</f>
        <v>0</v>
      </c>
      <c r="I438" s="161"/>
      <c r="J438" s="271">
        <v>0.159</v>
      </c>
      <c r="K438" s="271">
        <v>0.375</v>
      </c>
      <c r="L438" s="271">
        <v>0</v>
      </c>
      <c r="M438" s="272">
        <f>$D438*(((J438*(1+$E$2/100))+(K438*(1+$E$4/100))+(L438*(1+$E$3/100)))*(1+$E$5/100))</f>
        <v>121.05225</v>
      </c>
      <c r="O438" s="5"/>
      <c r="P438" s="6"/>
      <c r="Q438" s="12"/>
    </row>
    <row r="439" spans="1:17" ht="12.75">
      <c r="A439" s="279" t="s">
        <v>24</v>
      </c>
      <c r="B439" s="280"/>
      <c r="C439" s="276"/>
      <c r="D439" s="276"/>
      <c r="E439" s="277"/>
      <c r="F439" s="277"/>
      <c r="G439" s="277"/>
      <c r="H439" s="278"/>
      <c r="I439" s="161"/>
      <c r="J439" s="271"/>
      <c r="K439" s="271"/>
      <c r="L439" s="271"/>
      <c r="M439" s="273"/>
      <c r="O439" s="5"/>
      <c r="P439" s="6"/>
      <c r="Q439" s="12"/>
    </row>
    <row r="440" spans="1:17" ht="1.5" customHeight="1">
      <c r="A440" s="36"/>
      <c r="B440" s="36"/>
      <c r="C440" s="51"/>
      <c r="D440" s="51"/>
      <c r="E440" s="52"/>
      <c r="F440" s="52"/>
      <c r="G440" s="52"/>
      <c r="H440" s="52"/>
      <c r="I440" s="48"/>
      <c r="J440" s="49"/>
      <c r="K440" s="49"/>
      <c r="L440" s="49"/>
      <c r="M440" s="50"/>
      <c r="O440" s="5"/>
      <c r="P440" s="6"/>
      <c r="Q440" s="12"/>
    </row>
    <row r="441" spans="1:17" ht="12.75">
      <c r="A441" s="274" t="s">
        <v>25</v>
      </c>
      <c r="B441" s="275"/>
      <c r="C441" s="276" t="s">
        <v>481</v>
      </c>
      <c r="D441" s="276">
        <v>150</v>
      </c>
      <c r="E441" s="277">
        <v>0</v>
      </c>
      <c r="F441" s="277">
        <v>0</v>
      </c>
      <c r="G441" s="277">
        <v>0</v>
      </c>
      <c r="H441" s="277">
        <f>$D441*(((E441*(1+$E$2/100))+(F441*(1+$E$4/100))+(G441*(1+$E$3/100)))*(1+$E$5/100))</f>
        <v>0</v>
      </c>
      <c r="I441" s="161"/>
      <c r="J441" s="271">
        <v>0.228</v>
      </c>
      <c r="K441" s="271">
        <v>0.375</v>
      </c>
      <c r="L441" s="271">
        <v>0</v>
      </c>
      <c r="M441" s="272">
        <f>$D441*(((J441*(1+$E$2/100))+(K441*(1+$E$4/100))+(L441*(1+$E$3/100)))*(1+$E$5/100))</f>
        <v>133.57575000000003</v>
      </c>
      <c r="O441" s="5"/>
      <c r="P441" s="15"/>
      <c r="Q441" s="12"/>
    </row>
    <row r="442" spans="1:17" ht="12.75">
      <c r="A442" s="279" t="s">
        <v>26</v>
      </c>
      <c r="B442" s="280"/>
      <c r="C442" s="276"/>
      <c r="D442" s="276"/>
      <c r="E442" s="277"/>
      <c r="F442" s="277"/>
      <c r="G442" s="277"/>
      <c r="H442" s="278"/>
      <c r="I442" s="161"/>
      <c r="J442" s="271"/>
      <c r="K442" s="271"/>
      <c r="L442" s="271"/>
      <c r="M442" s="273"/>
      <c r="O442" s="5"/>
      <c r="P442" s="15"/>
      <c r="Q442" s="12"/>
    </row>
    <row r="443" spans="1:17" ht="1.5" customHeight="1">
      <c r="A443" s="36"/>
      <c r="B443" s="36"/>
      <c r="C443" s="51"/>
      <c r="D443" s="51"/>
      <c r="E443" s="53"/>
      <c r="F443" s="53"/>
      <c r="G443" s="53"/>
      <c r="H443" s="53"/>
      <c r="I443" s="48"/>
      <c r="J443" s="53"/>
      <c r="K443" s="53"/>
      <c r="L443" s="53"/>
      <c r="M443" s="54"/>
      <c r="O443" s="5"/>
      <c r="P443" s="15"/>
      <c r="Q443" s="12"/>
    </row>
    <row r="444" spans="1:17" ht="12.75">
      <c r="A444" s="274" t="s">
        <v>65</v>
      </c>
      <c r="B444" s="275"/>
      <c r="C444" s="276" t="s">
        <v>481</v>
      </c>
      <c r="D444" s="276">
        <v>150</v>
      </c>
      <c r="E444" s="277">
        <v>2.44</v>
      </c>
      <c r="F444" s="277">
        <v>3.73</v>
      </c>
      <c r="G444" s="277">
        <v>0</v>
      </c>
      <c r="H444" s="277">
        <f>$D444*(((E444*(1+$E$2/100))+(F444*(1+$E$4/100))+(G444*(1+$E$3/100)))*(1+$E$5/100))</f>
        <v>1359.8805</v>
      </c>
      <c r="I444" s="161"/>
      <c r="J444" s="271">
        <v>0</v>
      </c>
      <c r="K444" s="271">
        <v>0</v>
      </c>
      <c r="L444" s="271">
        <v>0</v>
      </c>
      <c r="M444" s="272">
        <f>$D444*(((J444*(1+$E$2/100))+(K444*(1+$E$4/100))+(L444*(1+$E$3/100)))*(1+$E$5/100))</f>
        <v>0</v>
      </c>
      <c r="O444" s="5"/>
      <c r="P444" s="6"/>
      <c r="Q444" s="12"/>
    </row>
    <row r="445" spans="1:17" ht="12.75">
      <c r="A445" s="274" t="s">
        <v>288</v>
      </c>
      <c r="B445" s="275"/>
      <c r="C445" s="276"/>
      <c r="D445" s="276"/>
      <c r="E445" s="277"/>
      <c r="F445" s="277"/>
      <c r="G445" s="277"/>
      <c r="H445" s="278"/>
      <c r="I445" s="161"/>
      <c r="J445" s="271"/>
      <c r="K445" s="271"/>
      <c r="L445" s="271"/>
      <c r="M445" s="273"/>
      <c r="O445" s="5"/>
      <c r="P445" s="6"/>
      <c r="Q445" s="12"/>
    </row>
    <row r="446" spans="1:17" ht="1.5" customHeight="1">
      <c r="A446" s="36"/>
      <c r="B446" s="36"/>
      <c r="C446" s="51"/>
      <c r="D446" s="51"/>
      <c r="E446" s="52"/>
      <c r="F446" s="52"/>
      <c r="G446" s="52"/>
      <c r="H446" s="52"/>
      <c r="I446" s="48"/>
      <c r="J446" s="49"/>
      <c r="K446" s="49"/>
      <c r="L446" s="49"/>
      <c r="M446" s="50"/>
      <c r="O446" s="5"/>
      <c r="P446" s="6"/>
      <c r="Q446" s="12"/>
    </row>
    <row r="447" spans="1:17" ht="12.75">
      <c r="A447" s="274" t="s">
        <v>56</v>
      </c>
      <c r="B447" s="275"/>
      <c r="C447" s="276" t="s">
        <v>57</v>
      </c>
      <c r="D447" s="276">
        <v>1</v>
      </c>
      <c r="E447" s="277">
        <v>382.4</v>
      </c>
      <c r="F447" s="277">
        <v>628.25</v>
      </c>
      <c r="G447" s="277">
        <v>0</v>
      </c>
      <c r="H447" s="277">
        <f>$D447*(((E447*(1+$E$2/100))+(F447*(1+$E$4/100))+(G447*(1+$E$3/100)))*(1+$E$5/100))</f>
        <v>1492.4057500000001</v>
      </c>
      <c r="I447" s="161"/>
      <c r="J447" s="271">
        <v>0</v>
      </c>
      <c r="K447" s="271">
        <v>0</v>
      </c>
      <c r="L447" s="271">
        <v>0</v>
      </c>
      <c r="M447" s="272">
        <f>$D447*(((J447*(1+$E$2/100))+(K447*(1+$E$4/100))+(L447*(1+$E$3/100)))*(1+$E$5/100))</f>
        <v>0</v>
      </c>
      <c r="O447" s="5"/>
      <c r="P447" s="6"/>
      <c r="Q447" s="12"/>
    </row>
    <row r="448" spans="1:17" ht="12.75">
      <c r="A448" s="274" t="s">
        <v>298</v>
      </c>
      <c r="B448" s="275"/>
      <c r="C448" s="276"/>
      <c r="D448" s="276"/>
      <c r="E448" s="277"/>
      <c r="F448" s="277"/>
      <c r="G448" s="277"/>
      <c r="H448" s="278"/>
      <c r="I448" s="161"/>
      <c r="J448" s="271"/>
      <c r="K448" s="271"/>
      <c r="L448" s="271"/>
      <c r="M448" s="273"/>
      <c r="O448" s="5"/>
      <c r="P448" s="6"/>
      <c r="Q448" s="12"/>
    </row>
    <row r="449" spans="1:13" ht="1.5" customHeight="1">
      <c r="A449" s="44"/>
      <c r="B449" s="44"/>
      <c r="C449" s="45"/>
      <c r="D449" s="45"/>
      <c r="E449" s="46"/>
      <c r="F449" s="46"/>
      <c r="G449" s="46"/>
      <c r="H449" s="47"/>
      <c r="I449" s="48"/>
      <c r="J449" s="49"/>
      <c r="K449" s="49"/>
      <c r="L449" s="49"/>
      <c r="M449" s="50"/>
    </row>
    <row r="450" spans="1:13" ht="12.75">
      <c r="A450" s="274"/>
      <c r="B450" s="275"/>
      <c r="C450" s="276"/>
      <c r="D450" s="276">
        <v>0</v>
      </c>
      <c r="E450" s="277">
        <v>0</v>
      </c>
      <c r="F450" s="277">
        <v>0</v>
      </c>
      <c r="G450" s="277">
        <v>0</v>
      </c>
      <c r="H450" s="277">
        <f>$D450*(((E450*(1+$E$2/100))+(F450*(1+$E$4/100))+(G450*(1+$E$3/100)))*(1+$E$5/100))</f>
        <v>0</v>
      </c>
      <c r="I450" s="161"/>
      <c r="J450" s="271">
        <v>0</v>
      </c>
      <c r="K450" s="271">
        <v>0</v>
      </c>
      <c r="L450" s="271">
        <v>0</v>
      </c>
      <c r="M450" s="272">
        <f>$D450*(((J450*(1+$E$2/100))+(K450*(1+$E$4/100))+(L450*(1+$E$3/100)))*(1+$E$5/100))</f>
        <v>0</v>
      </c>
    </row>
    <row r="451" spans="1:13" ht="12.75">
      <c r="A451" s="274"/>
      <c r="B451" s="275"/>
      <c r="C451" s="276"/>
      <c r="D451" s="276"/>
      <c r="E451" s="277"/>
      <c r="F451" s="277"/>
      <c r="G451" s="277"/>
      <c r="H451" s="278"/>
      <c r="I451" s="161"/>
      <c r="J451" s="271"/>
      <c r="K451" s="271"/>
      <c r="L451" s="271"/>
      <c r="M451" s="273"/>
    </row>
    <row r="452" spans="1:13" ht="1.5" customHeight="1">
      <c r="A452" s="36"/>
      <c r="B452" s="36"/>
      <c r="C452" s="51"/>
      <c r="D452" s="51"/>
      <c r="E452" s="53"/>
      <c r="F452" s="53"/>
      <c r="G452" s="53"/>
      <c r="H452" s="53"/>
      <c r="I452" s="48"/>
      <c r="J452" s="53"/>
      <c r="K452" s="53"/>
      <c r="L452" s="53"/>
      <c r="M452" s="54"/>
    </row>
    <row r="453" spans="1:13" ht="12.75">
      <c r="A453" s="274"/>
      <c r="B453" s="275"/>
      <c r="C453" s="276"/>
      <c r="D453" s="276">
        <v>0</v>
      </c>
      <c r="E453" s="299">
        <v>0</v>
      </c>
      <c r="F453" s="299">
        <v>0</v>
      </c>
      <c r="G453" s="299">
        <v>0</v>
      </c>
      <c r="H453" s="277">
        <f>$D453*(((E453*(1+$E$2/100))+(F453*(1+$E$4/100))+(G453*(1+$E$3/100)))*(1+$E$5/100))</f>
        <v>0</v>
      </c>
      <c r="I453" s="161"/>
      <c r="J453" s="299">
        <v>0</v>
      </c>
      <c r="K453" s="299">
        <v>0</v>
      </c>
      <c r="L453" s="299">
        <v>0</v>
      </c>
      <c r="M453" s="272">
        <f>$D453*(((J453*(1+$E$2/100))+(K453*(1+$E$4/100))+(L453*(1+$E$3/100)))*(1+$E$5/100))</f>
        <v>0</v>
      </c>
    </row>
    <row r="454" spans="1:13" ht="12.75">
      <c r="A454" s="274"/>
      <c r="B454" s="275"/>
      <c r="C454" s="276"/>
      <c r="D454" s="276"/>
      <c r="E454" s="299"/>
      <c r="F454" s="299"/>
      <c r="G454" s="299"/>
      <c r="H454" s="278"/>
      <c r="I454" s="161"/>
      <c r="J454" s="299"/>
      <c r="K454" s="299"/>
      <c r="L454" s="299"/>
      <c r="M454" s="273"/>
    </row>
    <row r="455" spans="1:13" ht="1.5" customHeight="1">
      <c r="A455" s="55"/>
      <c r="B455" s="55"/>
      <c r="C455" s="55"/>
      <c r="D455" s="55"/>
      <c r="E455" s="56"/>
      <c r="F455" s="56"/>
      <c r="G455" s="56"/>
      <c r="H455" s="56"/>
      <c r="I455" s="55"/>
      <c r="J455" s="55"/>
      <c r="K455" s="55"/>
      <c r="L455" s="55"/>
      <c r="M455" s="57"/>
    </row>
    <row r="456" spans="1:13" ht="12.75">
      <c r="A456" s="160" t="s">
        <v>143</v>
      </c>
      <c r="B456" s="160"/>
      <c r="C456" s="160"/>
      <c r="D456" s="160"/>
      <c r="E456" s="162"/>
      <c r="F456" s="162"/>
      <c r="G456" s="162"/>
      <c r="H456" s="163">
        <f>SUM(H399:H454)</f>
        <v>2852.28625</v>
      </c>
      <c r="I456" s="164"/>
      <c r="J456" s="160"/>
      <c r="K456" s="165"/>
      <c r="L456" s="150"/>
      <c r="M456" s="163">
        <f>SUM(M399:M454)</f>
        <v>6133.42499</v>
      </c>
    </row>
    <row r="457" spans="1:13" ht="1.5" customHeight="1">
      <c r="A457" s="58"/>
      <c r="B457" s="58"/>
      <c r="C457" s="58"/>
      <c r="D457" s="58"/>
      <c r="E457" s="58"/>
      <c r="F457" s="59"/>
      <c r="G457" s="58"/>
      <c r="H457" s="60"/>
      <c r="I457" s="58"/>
      <c r="J457" s="58"/>
      <c r="K457" s="59"/>
      <c r="L457" s="55"/>
      <c r="M457" s="60"/>
    </row>
    <row r="458" spans="1:13" ht="12.75">
      <c r="A458" s="160" t="s">
        <v>144</v>
      </c>
      <c r="B458" s="160"/>
      <c r="C458" s="160"/>
      <c r="D458" s="160"/>
      <c r="E458" s="162"/>
      <c r="F458" s="162"/>
      <c r="G458" s="162"/>
      <c r="H458" s="163">
        <f>H444</f>
        <v>1359.8805</v>
      </c>
      <c r="I458" s="164"/>
      <c r="J458" s="160"/>
      <c r="K458" s="165"/>
      <c r="L458" s="150"/>
      <c r="M458" s="163">
        <f>M441+M438+M435+M432+M429+M411+M408+M405+M402+M399</f>
        <v>3494.0409900000004</v>
      </c>
    </row>
    <row r="459" spans="1:13" ht="1.5" customHeight="1">
      <c r="A459" s="58"/>
      <c r="B459" s="58"/>
      <c r="C459" s="58"/>
      <c r="D459" s="58"/>
      <c r="E459" s="58"/>
      <c r="F459" s="59"/>
      <c r="G459" s="58"/>
      <c r="H459" s="60"/>
      <c r="I459" s="58"/>
      <c r="J459" s="58"/>
      <c r="K459" s="59"/>
      <c r="L459" s="55"/>
      <c r="M459" s="60"/>
    </row>
    <row r="460" spans="1:13" ht="12.75">
      <c r="A460" s="286" t="s">
        <v>374</v>
      </c>
      <c r="B460" s="287"/>
      <c r="C460" s="287"/>
      <c r="D460" s="287"/>
      <c r="E460" s="287"/>
      <c r="F460" s="287"/>
      <c r="G460" s="287"/>
      <c r="H460" s="287"/>
      <c r="I460" s="287"/>
      <c r="J460" s="287"/>
      <c r="K460" s="287"/>
      <c r="L460" s="287"/>
      <c r="M460" s="287"/>
    </row>
    <row r="461" spans="1:13" ht="12.75">
      <c r="A461" s="305" t="s">
        <v>439</v>
      </c>
      <c r="B461" s="301"/>
      <c r="C461" s="301"/>
      <c r="D461" s="301"/>
      <c r="E461" s="301"/>
      <c r="F461" s="301"/>
      <c r="G461" s="301"/>
      <c r="H461" s="301"/>
      <c r="I461" s="301"/>
      <c r="J461" s="301"/>
      <c r="K461" s="301"/>
      <c r="L461" s="301"/>
      <c r="M461" s="301"/>
    </row>
    <row r="462" spans="1:13" ht="12.75">
      <c r="A462" s="301"/>
      <c r="B462" s="301"/>
      <c r="C462" s="301"/>
      <c r="D462" s="301"/>
      <c r="E462" s="301"/>
      <c r="F462" s="301"/>
      <c r="G462" s="301"/>
      <c r="H462" s="301"/>
      <c r="I462" s="301"/>
      <c r="J462" s="301"/>
      <c r="K462" s="301"/>
      <c r="L462" s="301"/>
      <c r="M462" s="301"/>
    </row>
    <row r="463" spans="1:13" ht="12.75">
      <c r="A463" s="296" t="s">
        <v>145</v>
      </c>
      <c r="B463" s="297"/>
      <c r="C463" s="297"/>
      <c r="D463" s="297"/>
      <c r="E463" s="297"/>
      <c r="F463" s="297"/>
      <c r="G463" s="297"/>
      <c r="H463" s="297"/>
      <c r="I463" s="297"/>
      <c r="J463" s="297"/>
      <c r="K463" s="297"/>
      <c r="L463" s="297"/>
      <c r="M463" s="297"/>
    </row>
    <row r="464" spans="1:13" ht="12.75">
      <c r="A464" s="291" t="s">
        <v>451</v>
      </c>
      <c r="B464" s="301"/>
      <c r="C464" s="301"/>
      <c r="D464" s="301"/>
      <c r="E464" s="301"/>
      <c r="F464" s="301"/>
      <c r="G464" s="301"/>
      <c r="H464" s="301"/>
      <c r="I464" s="301"/>
      <c r="J464" s="301"/>
      <c r="K464" s="301"/>
      <c r="L464" s="301"/>
      <c r="M464" s="301"/>
    </row>
    <row r="465" spans="1:13" ht="12.75">
      <c r="A465" s="301"/>
      <c r="B465" s="301"/>
      <c r="C465" s="301"/>
      <c r="D465" s="301"/>
      <c r="E465" s="301"/>
      <c r="F465" s="301"/>
      <c r="G465" s="301"/>
      <c r="H465" s="301"/>
      <c r="I465" s="301"/>
      <c r="J465" s="301"/>
      <c r="K465" s="301"/>
      <c r="L465" s="301"/>
      <c r="M465" s="301"/>
    </row>
    <row r="466" spans="1:13" ht="12.75">
      <c r="A466" s="301"/>
      <c r="B466" s="301"/>
      <c r="C466" s="301"/>
      <c r="D466" s="301"/>
      <c r="E466" s="301"/>
      <c r="F466" s="301"/>
      <c r="G466" s="301"/>
      <c r="H466" s="301"/>
      <c r="I466" s="301"/>
      <c r="J466" s="301"/>
      <c r="K466" s="301"/>
      <c r="L466" s="301"/>
      <c r="M466" s="301"/>
    </row>
    <row r="467" spans="1:13" ht="12.75">
      <c r="A467" s="150"/>
      <c r="B467" s="150"/>
      <c r="C467" s="150"/>
      <c r="D467" s="150"/>
      <c r="E467" s="284" t="s">
        <v>477</v>
      </c>
      <c r="F467" s="284"/>
      <c r="G467" s="284"/>
      <c r="H467" s="151"/>
      <c r="I467" s="160"/>
      <c r="J467" s="284" t="s">
        <v>469</v>
      </c>
      <c r="K467" s="284"/>
      <c r="L467" s="284"/>
      <c r="M467" s="285"/>
    </row>
    <row r="468" spans="1:13" ht="12.75">
      <c r="A468" s="160" t="s">
        <v>478</v>
      </c>
      <c r="B468" s="160"/>
      <c r="C468" s="151" t="s">
        <v>479</v>
      </c>
      <c r="D468" s="151" t="s">
        <v>482</v>
      </c>
      <c r="E468" s="151" t="s">
        <v>468</v>
      </c>
      <c r="F468" s="151" t="s">
        <v>493</v>
      </c>
      <c r="G468" s="151" t="s">
        <v>467</v>
      </c>
      <c r="H468" s="151" t="s">
        <v>61</v>
      </c>
      <c r="I468" s="160"/>
      <c r="J468" s="151" t="s">
        <v>468</v>
      </c>
      <c r="K468" s="151" t="s">
        <v>493</v>
      </c>
      <c r="L468" s="151" t="s">
        <v>467</v>
      </c>
      <c r="M468" s="151" t="s">
        <v>61</v>
      </c>
    </row>
    <row r="469" spans="1:13" ht="1.5" customHeight="1">
      <c r="A469" s="36"/>
      <c r="B469" s="36"/>
      <c r="C469" s="38"/>
      <c r="D469" s="38"/>
      <c r="E469" s="41"/>
      <c r="F469" s="41"/>
      <c r="G469" s="41"/>
      <c r="H469" s="41"/>
      <c r="I469" s="42"/>
      <c r="J469" s="41"/>
      <c r="K469" s="41"/>
      <c r="L469" s="41"/>
      <c r="M469" s="43"/>
    </row>
    <row r="470" spans="1:13" ht="12.75">
      <c r="A470" s="274" t="s">
        <v>166</v>
      </c>
      <c r="B470" s="275"/>
      <c r="C470" s="276" t="s">
        <v>480</v>
      </c>
      <c r="D470" s="276">
        <v>1</v>
      </c>
      <c r="E470" s="277">
        <v>0</v>
      </c>
      <c r="F470" s="277">
        <v>0</v>
      </c>
      <c r="G470" s="277">
        <v>0</v>
      </c>
      <c r="H470" s="277">
        <f>$D470*(((E470*(1+$E$2/100))+(F470*(1+$E$4/100))+(G470*(1+$E$3/100)))*(1+$E$5/100))</f>
        <v>0</v>
      </c>
      <c r="I470" s="161"/>
      <c r="J470" s="271">
        <v>281.25</v>
      </c>
      <c r="K470" s="271">
        <v>84</v>
      </c>
      <c r="L470" s="271">
        <v>0</v>
      </c>
      <c r="M470" s="272">
        <f>$D470*(((J470*(1+$E$2/100))+(K470*(1+$E$4/100))+(L470*(1+$E$3/100)))*(1+$E$5/100))</f>
        <v>477.9885</v>
      </c>
    </row>
    <row r="471" spans="1:13" ht="12.75">
      <c r="A471" s="279" t="s">
        <v>163</v>
      </c>
      <c r="B471" s="280"/>
      <c r="C471" s="276"/>
      <c r="D471" s="276"/>
      <c r="E471" s="277"/>
      <c r="F471" s="277"/>
      <c r="G471" s="277"/>
      <c r="H471" s="278"/>
      <c r="I471" s="161"/>
      <c r="J471" s="271"/>
      <c r="K471" s="271"/>
      <c r="L471" s="271"/>
      <c r="M471" s="273"/>
    </row>
    <row r="472" spans="1:13" ht="1.5" customHeight="1">
      <c r="A472" s="44"/>
      <c r="B472" s="44"/>
      <c r="C472" s="45"/>
      <c r="D472" s="45"/>
      <c r="E472" s="46"/>
      <c r="F472" s="46"/>
      <c r="G472" s="46"/>
      <c r="H472" s="47"/>
      <c r="I472" s="48"/>
      <c r="J472" s="49"/>
      <c r="K472" s="49"/>
      <c r="L472" s="49"/>
      <c r="M472" s="50"/>
    </row>
    <row r="473" spans="1:13" ht="12.75">
      <c r="A473" s="274" t="s">
        <v>148</v>
      </c>
      <c r="B473" s="275"/>
      <c r="C473" s="276" t="s">
        <v>480</v>
      </c>
      <c r="D473" s="276">
        <v>1</v>
      </c>
      <c r="E473" s="277">
        <v>0</v>
      </c>
      <c r="F473" s="277">
        <v>0</v>
      </c>
      <c r="G473" s="277">
        <v>0</v>
      </c>
      <c r="H473" s="277">
        <f>$D473*(((E473*(1+$E$2/100))+(F473*(1+$E$4/100))+(G473*(1+$E$3/100)))*(1+$E$5/100))</f>
        <v>0</v>
      </c>
      <c r="I473" s="161"/>
      <c r="J473" s="271">
        <v>51.75</v>
      </c>
      <c r="K473" s="271">
        <v>10.4</v>
      </c>
      <c r="L473" s="271">
        <v>0</v>
      </c>
      <c r="M473" s="272">
        <f>$D473*(((J473*(1+$E$2/100))+(K473*(1+$E$4/100))+(L473*(1+$E$3/100)))*(1+$E$5/100))</f>
        <v>79.66310000000001</v>
      </c>
    </row>
    <row r="474" spans="1:13" ht="12.75">
      <c r="A474" s="279" t="s">
        <v>20</v>
      </c>
      <c r="B474" s="280"/>
      <c r="C474" s="276"/>
      <c r="D474" s="276"/>
      <c r="E474" s="277"/>
      <c r="F474" s="277"/>
      <c r="G474" s="277"/>
      <c r="H474" s="278"/>
      <c r="I474" s="161"/>
      <c r="J474" s="271"/>
      <c r="K474" s="271"/>
      <c r="L474" s="271"/>
      <c r="M474" s="273"/>
    </row>
    <row r="475" spans="1:13" ht="1.5" customHeight="1">
      <c r="A475" s="292" t="s">
        <v>20</v>
      </c>
      <c r="B475" s="293"/>
      <c r="C475" s="51"/>
      <c r="D475" s="51"/>
      <c r="E475" s="52"/>
      <c r="F475" s="52"/>
      <c r="G475" s="52"/>
      <c r="H475" s="52"/>
      <c r="I475" s="48"/>
      <c r="J475" s="49"/>
      <c r="K475" s="49"/>
      <c r="L475" s="49"/>
      <c r="M475" s="50"/>
    </row>
    <row r="476" spans="1:13" ht="12.75">
      <c r="A476" s="274" t="s">
        <v>8</v>
      </c>
      <c r="B476" s="275"/>
      <c r="C476" s="276" t="s">
        <v>480</v>
      </c>
      <c r="D476" s="276">
        <v>1</v>
      </c>
      <c r="E476" s="277">
        <v>0</v>
      </c>
      <c r="F476" s="277">
        <v>0</v>
      </c>
      <c r="G476" s="277">
        <v>0</v>
      </c>
      <c r="H476" s="277">
        <f>$D476*(((E476*(1+$E$2/100))+(F476*(1+$E$4/100))+(G476*(1+$E$3/100)))*(1+$E$5/100))</f>
        <v>0</v>
      </c>
      <c r="I476" s="161"/>
      <c r="J476" s="271">
        <v>405</v>
      </c>
      <c r="K476" s="271">
        <v>21</v>
      </c>
      <c r="L476" s="271">
        <v>0</v>
      </c>
      <c r="M476" s="272">
        <f>$D476*(((J476*(1+$E$2/100))+(K476*(1+$E$4/100))+(L476*(1+$E$3/100)))*(1+$E$5/100))</f>
        <v>524.4690000000002</v>
      </c>
    </row>
    <row r="477" spans="1:13" ht="12.75">
      <c r="A477" s="279" t="s">
        <v>13</v>
      </c>
      <c r="B477" s="280"/>
      <c r="C477" s="276"/>
      <c r="D477" s="276"/>
      <c r="E477" s="277"/>
      <c r="F477" s="277"/>
      <c r="G477" s="277"/>
      <c r="H477" s="278"/>
      <c r="I477" s="161"/>
      <c r="J477" s="271"/>
      <c r="K477" s="271"/>
      <c r="L477" s="271"/>
      <c r="M477" s="273"/>
    </row>
    <row r="478" spans="1:13" ht="1.5" customHeight="1">
      <c r="A478" s="36"/>
      <c r="B478" s="36"/>
      <c r="C478" s="45"/>
      <c r="D478" s="45"/>
      <c r="E478" s="46"/>
      <c r="F478" s="46"/>
      <c r="G478" s="46"/>
      <c r="H478" s="47"/>
      <c r="I478" s="48"/>
      <c r="J478" s="49"/>
      <c r="K478" s="49"/>
      <c r="L478" s="49"/>
      <c r="M478" s="50"/>
    </row>
    <row r="479" spans="1:13" ht="12.75">
      <c r="A479" s="274" t="s">
        <v>9</v>
      </c>
      <c r="B479" s="275"/>
      <c r="C479" s="276" t="s">
        <v>480</v>
      </c>
      <c r="D479" s="276">
        <v>1</v>
      </c>
      <c r="E479" s="277">
        <v>0</v>
      </c>
      <c r="F479" s="277">
        <v>0</v>
      </c>
      <c r="G479" s="277">
        <v>0</v>
      </c>
      <c r="H479" s="277">
        <f>$D479*(((E479*(1+$E$2/100))+(F479*(1+$E$4/100))+(G479*(1+$E$3/100)))*(1+$E$5/100))</f>
        <v>0</v>
      </c>
      <c r="I479" s="161"/>
      <c r="J479" s="271">
        <v>40</v>
      </c>
      <c r="K479" s="271">
        <v>7</v>
      </c>
      <c r="L479" s="271">
        <v>0</v>
      </c>
      <c r="M479" s="272">
        <f>$D479*(((J479*(1+$E$2/100))+(K479*(1+$E$4/100))+(L479*(1+$E$3/100)))*(1+$E$5/100))</f>
        <v>59.873000000000005</v>
      </c>
    </row>
    <row r="480" spans="1:13" ht="12.75">
      <c r="A480" s="279" t="s">
        <v>10</v>
      </c>
      <c r="B480" s="280"/>
      <c r="C480" s="276"/>
      <c r="D480" s="276"/>
      <c r="E480" s="277"/>
      <c r="F480" s="277"/>
      <c r="G480" s="277"/>
      <c r="H480" s="278"/>
      <c r="I480" s="161"/>
      <c r="J480" s="271"/>
      <c r="K480" s="271"/>
      <c r="L480" s="271"/>
      <c r="M480" s="273"/>
    </row>
    <row r="481" spans="1:13" ht="1.5" customHeight="1">
      <c r="A481" s="36"/>
      <c r="B481" s="36"/>
      <c r="C481" s="45"/>
      <c r="D481" s="45"/>
      <c r="E481" s="46"/>
      <c r="F481" s="46"/>
      <c r="G481" s="46"/>
      <c r="H481" s="47"/>
      <c r="I481" s="48"/>
      <c r="J481" s="49"/>
      <c r="K481" s="49"/>
      <c r="L481" s="49"/>
      <c r="M481" s="50"/>
    </row>
    <row r="482" spans="1:13" ht="12.75">
      <c r="A482" s="274" t="s">
        <v>149</v>
      </c>
      <c r="B482" s="275"/>
      <c r="C482" s="276" t="s">
        <v>480</v>
      </c>
      <c r="D482" s="276">
        <v>1</v>
      </c>
      <c r="E482" s="277">
        <v>0</v>
      </c>
      <c r="F482" s="277">
        <v>0</v>
      </c>
      <c r="G482" s="277">
        <v>0</v>
      </c>
      <c r="H482" s="277">
        <f>$D482*(((E482*(1+$E$2/100))+(F482*(1+$E$4/100))+(G482*(1+$E$3/100)))*(1+$E$5/100))</f>
        <v>0</v>
      </c>
      <c r="I482" s="161"/>
      <c r="J482" s="271">
        <v>812.25</v>
      </c>
      <c r="K482" s="271">
        <v>336</v>
      </c>
      <c r="L482" s="271">
        <v>0</v>
      </c>
      <c r="M482" s="272">
        <f>$D482*(((J482*(1+$E$2/100))+(K482*(1+$E$4/100))+(L482*(1+$E$3/100)))*(1+$E$5/100))</f>
        <v>1533.5265000000002</v>
      </c>
    </row>
    <row r="483" spans="1:13" ht="12.75">
      <c r="A483" s="279" t="s">
        <v>12</v>
      </c>
      <c r="B483" s="280"/>
      <c r="C483" s="276"/>
      <c r="D483" s="276"/>
      <c r="E483" s="277"/>
      <c r="F483" s="277"/>
      <c r="G483" s="277"/>
      <c r="H483" s="278"/>
      <c r="I483" s="161"/>
      <c r="J483" s="271"/>
      <c r="K483" s="271"/>
      <c r="L483" s="271"/>
      <c r="M483" s="273"/>
    </row>
    <row r="484" spans="1:13" ht="1.5" customHeight="1">
      <c r="A484" s="36"/>
      <c r="B484" s="36"/>
      <c r="C484" s="51"/>
      <c r="D484" s="51"/>
      <c r="E484" s="52"/>
      <c r="F484" s="52"/>
      <c r="G484" s="52"/>
      <c r="H484" s="52"/>
      <c r="I484" s="48"/>
      <c r="J484" s="49"/>
      <c r="K484" s="49"/>
      <c r="L484" s="49"/>
      <c r="M484" s="50"/>
    </row>
    <row r="485" spans="1:13" ht="12.75">
      <c r="A485" s="274" t="s">
        <v>483</v>
      </c>
      <c r="B485" s="275"/>
      <c r="C485" s="276" t="s">
        <v>480</v>
      </c>
      <c r="D485" s="276">
        <v>1</v>
      </c>
      <c r="E485" s="277">
        <v>0</v>
      </c>
      <c r="F485" s="277">
        <v>0</v>
      </c>
      <c r="G485" s="277">
        <v>0</v>
      </c>
      <c r="H485" s="277">
        <f>$D485*(((E485*(1+$E$2/100))+(F485*(1+$E$4/100))+(G485*(1+$E$3/100)))*(1+$E$5/100))</f>
        <v>0</v>
      </c>
      <c r="I485" s="161"/>
      <c r="J485" s="271">
        <v>525</v>
      </c>
      <c r="K485" s="271">
        <v>84</v>
      </c>
      <c r="L485" s="271">
        <v>0</v>
      </c>
      <c r="M485" s="272">
        <f>$D485*(((J485*(1+$E$2/100))+(K485*(1+$E$4/100))+(L485*(1+$E$3/100)))*(1+$E$5/100))</f>
        <v>772.926</v>
      </c>
    </row>
    <row r="486" spans="1:13" ht="12.75">
      <c r="A486" s="279" t="s">
        <v>142</v>
      </c>
      <c r="B486" s="280"/>
      <c r="C486" s="276"/>
      <c r="D486" s="276"/>
      <c r="E486" s="277"/>
      <c r="F486" s="277"/>
      <c r="G486" s="277"/>
      <c r="H486" s="278"/>
      <c r="I486" s="161"/>
      <c r="J486" s="271"/>
      <c r="K486" s="271"/>
      <c r="L486" s="271"/>
      <c r="M486" s="273"/>
    </row>
    <row r="487" spans="1:13" ht="1.5" customHeight="1">
      <c r="A487" s="36"/>
      <c r="B487" s="36"/>
      <c r="C487" s="45"/>
      <c r="D487" s="45"/>
      <c r="E487" s="46"/>
      <c r="F487" s="46"/>
      <c r="G487" s="46"/>
      <c r="H487" s="47"/>
      <c r="I487" s="48"/>
      <c r="J487" s="49"/>
      <c r="K487" s="49"/>
      <c r="L487" s="49"/>
      <c r="M487" s="50"/>
    </row>
    <row r="488" spans="1:13" ht="12.75">
      <c r="A488" s="274" t="s">
        <v>198</v>
      </c>
      <c r="B488" s="275"/>
      <c r="C488" s="276" t="s">
        <v>480</v>
      </c>
      <c r="D488" s="276">
        <v>1</v>
      </c>
      <c r="E488" s="277">
        <v>0</v>
      </c>
      <c r="F488" s="277">
        <v>0</v>
      </c>
      <c r="G488" s="277">
        <v>0</v>
      </c>
      <c r="H488" s="277">
        <f>$D488*(((E488*(1+$E$2/100))+(F488*(1+$E$4/100))+(G488*(1+$E$3/100)))*(1+$E$5/100))</f>
        <v>0</v>
      </c>
      <c r="I488" s="161"/>
      <c r="J488" s="271">
        <v>523</v>
      </c>
      <c r="K488" s="271">
        <v>168</v>
      </c>
      <c r="L488" s="271">
        <v>0</v>
      </c>
      <c r="M488" s="272">
        <f>$D488*(((J488*(1+$E$2/100))+(K488*(1+$E$4/100))+(L488*(1+$E$3/100)))*(1+$E$5/100))</f>
        <v>908.1820000000002</v>
      </c>
    </row>
    <row r="489" spans="1:13" ht="12.75">
      <c r="A489" s="279" t="s">
        <v>168</v>
      </c>
      <c r="B489" s="280"/>
      <c r="C489" s="276"/>
      <c r="D489" s="276"/>
      <c r="E489" s="277"/>
      <c r="F489" s="277"/>
      <c r="G489" s="277"/>
      <c r="H489" s="278"/>
      <c r="I489" s="161"/>
      <c r="J489" s="271"/>
      <c r="K489" s="271"/>
      <c r="L489" s="271"/>
      <c r="M489" s="273"/>
    </row>
    <row r="490" spans="1:13" ht="1.5" customHeight="1">
      <c r="A490" s="36"/>
      <c r="B490" s="36"/>
      <c r="C490" s="51"/>
      <c r="D490" s="51"/>
      <c r="E490" s="52"/>
      <c r="F490" s="52"/>
      <c r="G490" s="52"/>
      <c r="H490" s="52"/>
      <c r="I490" s="48"/>
      <c r="J490" s="49"/>
      <c r="K490" s="49"/>
      <c r="L490" s="49"/>
      <c r="M490" s="50"/>
    </row>
    <row r="491" spans="1:13" ht="12.75">
      <c r="A491" s="274" t="s">
        <v>23</v>
      </c>
      <c r="B491" s="275"/>
      <c r="C491" s="276" t="s">
        <v>481</v>
      </c>
      <c r="D491" s="276">
        <v>150</v>
      </c>
      <c r="E491" s="277">
        <v>0</v>
      </c>
      <c r="F491" s="277">
        <v>0</v>
      </c>
      <c r="G491" s="277">
        <v>0</v>
      </c>
      <c r="H491" s="277">
        <f>$D491*(((E491*(1+$E$2/100))+(F491*(1+$E$4/100))+(G491*(1+$E$3/100)))*(1+$E$5/100))</f>
        <v>0</v>
      </c>
      <c r="I491" s="161"/>
      <c r="J491" s="271">
        <v>0.159</v>
      </c>
      <c r="K491" s="271">
        <v>0.375</v>
      </c>
      <c r="L491" s="271">
        <v>0</v>
      </c>
      <c r="M491" s="272">
        <f>$D491*(((J491*(1+$E$2/100))+(K491*(1+$E$4/100))+(L491*(1+$E$3/100)))*(1+$E$5/100))</f>
        <v>121.05225</v>
      </c>
    </row>
    <row r="492" spans="1:13" ht="12.75">
      <c r="A492" s="279" t="s">
        <v>24</v>
      </c>
      <c r="B492" s="280"/>
      <c r="C492" s="276"/>
      <c r="D492" s="276"/>
      <c r="E492" s="277"/>
      <c r="F492" s="277"/>
      <c r="G492" s="277"/>
      <c r="H492" s="278"/>
      <c r="I492" s="161"/>
      <c r="J492" s="271"/>
      <c r="K492" s="271"/>
      <c r="L492" s="271"/>
      <c r="M492" s="273"/>
    </row>
    <row r="493" spans="1:13" ht="1.5" customHeight="1">
      <c r="A493" s="36"/>
      <c r="B493" s="36"/>
      <c r="C493" s="51"/>
      <c r="D493" s="51"/>
      <c r="E493" s="52"/>
      <c r="F493" s="52"/>
      <c r="G493" s="52"/>
      <c r="H493" s="52"/>
      <c r="I493" s="48"/>
      <c r="J493" s="49"/>
      <c r="K493" s="49"/>
      <c r="L493" s="49"/>
      <c r="M493" s="50"/>
    </row>
    <row r="494" spans="1:14" ht="12.75">
      <c r="A494" s="274" t="s">
        <v>65</v>
      </c>
      <c r="B494" s="275"/>
      <c r="C494" s="276" t="s">
        <v>481</v>
      </c>
      <c r="D494" s="276">
        <v>150</v>
      </c>
      <c r="E494" s="277">
        <v>2.44</v>
      </c>
      <c r="F494" s="277">
        <v>3.73</v>
      </c>
      <c r="G494" s="277">
        <v>0</v>
      </c>
      <c r="H494" s="277">
        <f>$D494*(((E494*(1+$E$2/100))+(F494*(1+$E$4/100))+(G494*(1+$E$3/100)))*(1+$E$5/100))</f>
        <v>1359.8805</v>
      </c>
      <c r="I494" s="161"/>
      <c r="J494" s="271">
        <v>0</v>
      </c>
      <c r="K494" s="271">
        <v>0</v>
      </c>
      <c r="L494" s="271">
        <v>0</v>
      </c>
      <c r="M494" s="272">
        <f>$D494*(((J494*(1+$E$2/100))+(K494*(1+$E$4/100))+(L494*(1+$E$3/100)))*(1+$E$5/100))</f>
        <v>0</v>
      </c>
      <c r="N494" s="16"/>
    </row>
    <row r="495" spans="1:14" ht="12.75">
      <c r="A495" s="274" t="s">
        <v>294</v>
      </c>
      <c r="B495" s="275"/>
      <c r="C495" s="276"/>
      <c r="D495" s="276"/>
      <c r="E495" s="277"/>
      <c r="F495" s="277"/>
      <c r="G495" s="277"/>
      <c r="H495" s="278"/>
      <c r="I495" s="161"/>
      <c r="J495" s="271"/>
      <c r="K495" s="271"/>
      <c r="L495" s="271"/>
      <c r="M495" s="273"/>
      <c r="N495" s="16"/>
    </row>
    <row r="496" spans="1:14" ht="1.5" customHeight="1">
      <c r="A496" s="36"/>
      <c r="B496" s="36"/>
      <c r="C496" s="51"/>
      <c r="D496" s="51"/>
      <c r="E496" s="52"/>
      <c r="F496" s="52"/>
      <c r="G496" s="52"/>
      <c r="H496" s="52"/>
      <c r="I496" s="48"/>
      <c r="J496" s="49"/>
      <c r="K496" s="49"/>
      <c r="L496" s="49"/>
      <c r="M496" s="50"/>
      <c r="N496" s="16"/>
    </row>
    <row r="497" spans="1:13" ht="12.75">
      <c r="A497" s="274" t="s">
        <v>56</v>
      </c>
      <c r="B497" s="275"/>
      <c r="C497" s="276" t="s">
        <v>57</v>
      </c>
      <c r="D497" s="276">
        <v>1</v>
      </c>
      <c r="E497" s="277">
        <v>382.4</v>
      </c>
      <c r="F497" s="277">
        <v>628.25</v>
      </c>
      <c r="G497" s="277">
        <v>0</v>
      </c>
      <c r="H497" s="277">
        <f>$D497*(((E497*(1+$E$2/100))+(F497*(1+$E$4/100))+(G497*(1+$E$3/100)))*(1+$E$5/100))</f>
        <v>1492.4057500000001</v>
      </c>
      <c r="I497" s="161"/>
      <c r="J497" s="271">
        <v>0</v>
      </c>
      <c r="K497" s="271">
        <v>0</v>
      </c>
      <c r="L497" s="271">
        <v>0</v>
      </c>
      <c r="M497" s="272">
        <f>$D497*(((J497*(1+$E$2/100))+(K497*(1+$E$4/100))+(L497*(1+$E$3/100)))*(1+$E$5/100))</f>
        <v>0</v>
      </c>
    </row>
    <row r="498" spans="1:13" ht="12.75">
      <c r="A498" s="274" t="s">
        <v>295</v>
      </c>
      <c r="B498" s="275"/>
      <c r="C498" s="276"/>
      <c r="D498" s="276"/>
      <c r="E498" s="277"/>
      <c r="F498" s="277"/>
      <c r="G498" s="277"/>
      <c r="H498" s="278"/>
      <c r="I498" s="161"/>
      <c r="J498" s="271"/>
      <c r="K498" s="271"/>
      <c r="L498" s="271"/>
      <c r="M498" s="273"/>
    </row>
    <row r="499" spans="1:13" ht="1.5" customHeight="1">
      <c r="A499" s="36"/>
      <c r="B499" s="36"/>
      <c r="C499" s="45"/>
      <c r="D499" s="45"/>
      <c r="E499" s="46"/>
      <c r="F499" s="46"/>
      <c r="G499" s="46"/>
      <c r="H499" s="47"/>
      <c r="I499" s="48"/>
      <c r="J499" s="49"/>
      <c r="K499" s="49"/>
      <c r="L499" s="49"/>
      <c r="M499" s="50"/>
    </row>
    <row r="500" spans="1:13" ht="12.75">
      <c r="A500" s="274"/>
      <c r="B500" s="275"/>
      <c r="C500" s="276" t="s">
        <v>480</v>
      </c>
      <c r="D500" s="276">
        <v>0</v>
      </c>
      <c r="E500" s="277">
        <v>0</v>
      </c>
      <c r="F500" s="277">
        <v>0</v>
      </c>
      <c r="G500" s="277">
        <v>0</v>
      </c>
      <c r="H500" s="277">
        <f>$D500*(((E500*(1+$E$2/100))+(F500*(1+$E$4/100))+(G500*(1+$E$3/100)))*(1+$E$5/100))</f>
        <v>0</v>
      </c>
      <c r="I500" s="161"/>
      <c r="J500" s="271">
        <v>0</v>
      </c>
      <c r="K500" s="271">
        <v>0</v>
      </c>
      <c r="L500" s="271">
        <v>0</v>
      </c>
      <c r="M500" s="272">
        <f>$D500*(((J500*(1+$E$2/100))+(K500*(1+$E$4/100))+(L500*(1+$E$3/100)))*(1+$E$5/100))</f>
        <v>0</v>
      </c>
    </row>
    <row r="501" spans="1:13" ht="12.75">
      <c r="A501" s="274"/>
      <c r="B501" s="275"/>
      <c r="C501" s="276"/>
      <c r="D501" s="276"/>
      <c r="E501" s="277"/>
      <c r="F501" s="277"/>
      <c r="G501" s="277"/>
      <c r="H501" s="278"/>
      <c r="I501" s="161"/>
      <c r="J501" s="271"/>
      <c r="K501" s="271"/>
      <c r="L501" s="271"/>
      <c r="M501" s="273"/>
    </row>
    <row r="502" spans="1:13" ht="1.5" customHeight="1">
      <c r="A502" s="36"/>
      <c r="B502" s="36"/>
      <c r="C502" s="51"/>
      <c r="D502" s="51"/>
      <c r="E502" s="52"/>
      <c r="F502" s="52"/>
      <c r="G502" s="52"/>
      <c r="H502" s="52"/>
      <c r="I502" s="48"/>
      <c r="J502" s="49"/>
      <c r="K502" s="49"/>
      <c r="L502" s="49"/>
      <c r="M502" s="50"/>
    </row>
    <row r="503" spans="1:13" ht="12.75">
      <c r="A503" s="274"/>
      <c r="B503" s="275"/>
      <c r="C503" s="276" t="s">
        <v>480</v>
      </c>
      <c r="D503" s="276">
        <v>0</v>
      </c>
      <c r="E503" s="277">
        <v>0</v>
      </c>
      <c r="F503" s="277">
        <v>0</v>
      </c>
      <c r="G503" s="277">
        <v>0</v>
      </c>
      <c r="H503" s="277">
        <f>$D503*(((E503*(1+$E$2/100))+(F503*(1+$E$4/100))+(G503*(1+$E$3/100)))*(1+$E$5/100))</f>
        <v>0</v>
      </c>
      <c r="I503" s="161"/>
      <c r="J503" s="271">
        <v>0</v>
      </c>
      <c r="K503" s="271">
        <v>0</v>
      </c>
      <c r="L503" s="271">
        <v>0</v>
      </c>
      <c r="M503" s="272">
        <f>$D503*(((J503*(1+$E$2/100))+(K503*(1+$E$4/100))+(L503*(1+$E$3/100)))*(1+$E$5/100))</f>
        <v>0</v>
      </c>
    </row>
    <row r="504" spans="1:13" ht="12.75">
      <c r="A504" s="274"/>
      <c r="B504" s="275"/>
      <c r="C504" s="276"/>
      <c r="D504" s="276"/>
      <c r="E504" s="277"/>
      <c r="F504" s="277"/>
      <c r="G504" s="277"/>
      <c r="H504" s="278"/>
      <c r="I504" s="161"/>
      <c r="J504" s="271"/>
      <c r="K504" s="271"/>
      <c r="L504" s="271"/>
      <c r="M504" s="273"/>
    </row>
    <row r="505" spans="1:13" ht="1.5" customHeight="1">
      <c r="A505" s="36"/>
      <c r="B505" s="36"/>
      <c r="C505" s="51"/>
      <c r="D505" s="51"/>
      <c r="E505" s="53"/>
      <c r="F505" s="53"/>
      <c r="G505" s="53"/>
      <c r="H505" s="53"/>
      <c r="I505" s="48"/>
      <c r="J505" s="53"/>
      <c r="K505" s="53"/>
      <c r="L505" s="53"/>
      <c r="M505" s="54"/>
    </row>
    <row r="506" spans="1:13" ht="12.75">
      <c r="A506" s="274"/>
      <c r="B506" s="275"/>
      <c r="C506" s="276" t="s">
        <v>480</v>
      </c>
      <c r="D506" s="276">
        <v>0</v>
      </c>
      <c r="E506" s="271">
        <v>0</v>
      </c>
      <c r="F506" s="271">
        <v>0</v>
      </c>
      <c r="G506" s="271">
        <v>0</v>
      </c>
      <c r="H506" s="271">
        <v>0</v>
      </c>
      <c r="I506" s="161"/>
      <c r="J506" s="271">
        <v>0</v>
      </c>
      <c r="K506" s="271">
        <v>0</v>
      </c>
      <c r="L506" s="271">
        <v>0</v>
      </c>
      <c r="M506" s="272">
        <f>$D506*(((J506*(1+$E$2/100))+(K506*(1+$E$4/100))+(L506*(1+$E$3/100)))*(1+$E$5/100))</f>
        <v>0</v>
      </c>
    </row>
    <row r="507" spans="1:13" ht="12.75">
      <c r="A507" s="274"/>
      <c r="B507" s="275"/>
      <c r="C507" s="276"/>
      <c r="D507" s="276"/>
      <c r="E507" s="271"/>
      <c r="F507" s="271"/>
      <c r="G507" s="271"/>
      <c r="H507" s="271"/>
      <c r="I507" s="161"/>
      <c r="J507" s="271"/>
      <c r="K507" s="271"/>
      <c r="L507" s="271"/>
      <c r="M507" s="273"/>
    </row>
    <row r="508" spans="1:13" ht="1.5" customHeight="1">
      <c r="A508" s="55"/>
      <c r="B508" s="55"/>
      <c r="C508" s="55"/>
      <c r="D508" s="55"/>
      <c r="E508" s="56"/>
      <c r="F508" s="56"/>
      <c r="G508" s="56"/>
      <c r="H508" s="56"/>
      <c r="I508" s="55"/>
      <c r="J508" s="55"/>
      <c r="K508" s="55"/>
      <c r="L508" s="55"/>
      <c r="M508" s="57"/>
    </row>
    <row r="509" spans="1:13" ht="12.75">
      <c r="A509" s="160" t="s">
        <v>143</v>
      </c>
      <c r="B509" s="160"/>
      <c r="C509" s="160"/>
      <c r="D509" s="160"/>
      <c r="E509" s="162"/>
      <c r="F509" s="162"/>
      <c r="G509" s="162"/>
      <c r="H509" s="163">
        <f>SUM(H470:H508)</f>
        <v>2852.28625</v>
      </c>
      <c r="I509" s="164"/>
      <c r="J509" s="160"/>
      <c r="K509" s="165"/>
      <c r="L509" s="150"/>
      <c r="M509" s="163">
        <f>SUM(M470:M508)</f>
        <v>4477.6803500000005</v>
      </c>
    </row>
    <row r="510" spans="1:13" ht="1.5" customHeight="1">
      <c r="A510" s="58"/>
      <c r="B510" s="58"/>
      <c r="C510" s="58"/>
      <c r="D510" s="58"/>
      <c r="E510" s="58"/>
      <c r="F510" s="59"/>
      <c r="G510" s="58"/>
      <c r="H510" s="60"/>
      <c r="I510" s="58"/>
      <c r="J510" s="58"/>
      <c r="K510" s="59"/>
      <c r="L510" s="55"/>
      <c r="M510" s="60"/>
    </row>
    <row r="511" spans="1:13" ht="12.75">
      <c r="A511" s="160" t="s">
        <v>144</v>
      </c>
      <c r="B511" s="160"/>
      <c r="C511" s="160"/>
      <c r="D511" s="160"/>
      <c r="E511" s="162"/>
      <c r="F511" s="162"/>
      <c r="G511" s="162"/>
      <c r="H511" s="163">
        <f>H494</f>
        <v>1359.8805</v>
      </c>
      <c r="I511" s="164"/>
      <c r="J511" s="160"/>
      <c r="K511" s="165"/>
      <c r="L511" s="150"/>
      <c r="M511" s="163">
        <f>M491+M488</f>
        <v>1029.2342500000002</v>
      </c>
    </row>
    <row r="512" spans="1:13" ht="12.75">
      <c r="A512" s="286" t="s">
        <v>375</v>
      </c>
      <c r="B512" s="287"/>
      <c r="C512" s="287"/>
      <c r="D512" s="287"/>
      <c r="E512" s="287"/>
      <c r="F512" s="287"/>
      <c r="G512" s="287"/>
      <c r="H512" s="287"/>
      <c r="I512" s="287"/>
      <c r="J512" s="287"/>
      <c r="K512" s="287"/>
      <c r="L512" s="287"/>
      <c r="M512" s="287"/>
    </row>
    <row r="513" spans="1:13" ht="12.75">
      <c r="A513" s="305" t="s">
        <v>441</v>
      </c>
      <c r="B513" s="301"/>
      <c r="C513" s="301"/>
      <c r="D513" s="301"/>
      <c r="E513" s="301"/>
      <c r="F513" s="301"/>
      <c r="G513" s="301"/>
      <c r="H513" s="301"/>
      <c r="I513" s="301"/>
      <c r="J513" s="301"/>
      <c r="K513" s="301"/>
      <c r="L513" s="301"/>
      <c r="M513" s="301"/>
    </row>
    <row r="514" spans="1:13" ht="12.75">
      <c r="A514" s="301"/>
      <c r="B514" s="301"/>
      <c r="C514" s="301"/>
      <c r="D514" s="301"/>
      <c r="E514" s="301"/>
      <c r="F514" s="301"/>
      <c r="G514" s="301"/>
      <c r="H514" s="301"/>
      <c r="I514" s="301"/>
      <c r="J514" s="301"/>
      <c r="K514" s="301"/>
      <c r="L514" s="301"/>
      <c r="M514" s="301"/>
    </row>
    <row r="515" spans="1:13" ht="12.75">
      <c r="A515" s="296" t="s">
        <v>200</v>
      </c>
      <c r="B515" s="297"/>
      <c r="C515" s="297"/>
      <c r="D515" s="297"/>
      <c r="E515" s="297"/>
      <c r="F515" s="297"/>
      <c r="G515" s="297"/>
      <c r="H515" s="297"/>
      <c r="I515" s="297"/>
      <c r="J515" s="297"/>
      <c r="K515" s="297"/>
      <c r="L515" s="297"/>
      <c r="M515" s="297"/>
    </row>
    <row r="516" spans="1:13" ht="12.75">
      <c r="A516" s="291" t="s">
        <v>450</v>
      </c>
      <c r="B516" s="301"/>
      <c r="C516" s="301"/>
      <c r="D516" s="301"/>
      <c r="E516" s="301"/>
      <c r="F516" s="301"/>
      <c r="G516" s="301"/>
      <c r="H516" s="301"/>
      <c r="I516" s="301"/>
      <c r="J516" s="301"/>
      <c r="K516" s="301"/>
      <c r="L516" s="301"/>
      <c r="M516" s="301"/>
    </row>
    <row r="517" spans="1:13" ht="12.75">
      <c r="A517" s="301"/>
      <c r="B517" s="301"/>
      <c r="C517" s="301"/>
      <c r="D517" s="301"/>
      <c r="E517" s="301"/>
      <c r="F517" s="301"/>
      <c r="G517" s="301"/>
      <c r="H517" s="301"/>
      <c r="I517" s="301"/>
      <c r="J517" s="301"/>
      <c r="K517" s="301"/>
      <c r="L517" s="301"/>
      <c r="M517" s="301"/>
    </row>
    <row r="518" spans="1:13" ht="12.75">
      <c r="A518" s="301"/>
      <c r="B518" s="301"/>
      <c r="C518" s="301"/>
      <c r="D518" s="301"/>
      <c r="E518" s="301"/>
      <c r="F518" s="301"/>
      <c r="G518" s="301"/>
      <c r="H518" s="301"/>
      <c r="I518" s="301"/>
      <c r="J518" s="301"/>
      <c r="K518" s="301"/>
      <c r="L518" s="301"/>
      <c r="M518" s="301"/>
    </row>
    <row r="519" spans="1:13" ht="12.75">
      <c r="A519" s="150"/>
      <c r="B519" s="150"/>
      <c r="C519" s="150"/>
      <c r="D519" s="150"/>
      <c r="E519" s="284" t="s">
        <v>477</v>
      </c>
      <c r="F519" s="284"/>
      <c r="G519" s="284"/>
      <c r="H519" s="151"/>
      <c r="I519" s="160"/>
      <c r="J519" s="284" t="s">
        <v>469</v>
      </c>
      <c r="K519" s="284"/>
      <c r="L519" s="284"/>
      <c r="M519" s="285"/>
    </row>
    <row r="520" spans="1:13" ht="12.75">
      <c r="A520" s="160" t="s">
        <v>478</v>
      </c>
      <c r="B520" s="160"/>
      <c r="C520" s="151" t="s">
        <v>479</v>
      </c>
      <c r="D520" s="151" t="s">
        <v>482</v>
      </c>
      <c r="E520" s="151" t="s">
        <v>468</v>
      </c>
      <c r="F520" s="151" t="s">
        <v>493</v>
      </c>
      <c r="G520" s="151" t="s">
        <v>467</v>
      </c>
      <c r="H520" s="151" t="s">
        <v>61</v>
      </c>
      <c r="I520" s="160"/>
      <c r="J520" s="151" t="s">
        <v>468</v>
      </c>
      <c r="K520" s="151" t="s">
        <v>493</v>
      </c>
      <c r="L520" s="151" t="s">
        <v>467</v>
      </c>
      <c r="M520" s="151" t="s">
        <v>61</v>
      </c>
    </row>
    <row r="521" spans="1:13" ht="1.5" customHeight="1">
      <c r="A521" s="36"/>
      <c r="B521" s="36"/>
      <c r="C521" s="38"/>
      <c r="D521" s="38"/>
      <c r="E521" s="41"/>
      <c r="F521" s="41"/>
      <c r="G521" s="41"/>
      <c r="H521" s="41"/>
      <c r="I521" s="42"/>
      <c r="J521" s="41"/>
      <c r="K521" s="41"/>
      <c r="L521" s="41"/>
      <c r="M521" s="43"/>
    </row>
    <row r="522" spans="1:13" ht="12.75">
      <c r="A522" s="274" t="s">
        <v>199</v>
      </c>
      <c r="B522" s="275"/>
      <c r="C522" s="276" t="s">
        <v>480</v>
      </c>
      <c r="D522" s="276">
        <v>1</v>
      </c>
      <c r="E522" s="277">
        <v>0</v>
      </c>
      <c r="F522" s="277">
        <v>0</v>
      </c>
      <c r="G522" s="277">
        <v>0</v>
      </c>
      <c r="H522" s="277">
        <v>0</v>
      </c>
      <c r="I522" s="161"/>
      <c r="J522" s="271">
        <v>2421</v>
      </c>
      <c r="K522" s="271">
        <v>164</v>
      </c>
      <c r="L522" s="271">
        <v>0</v>
      </c>
      <c r="M522" s="272">
        <f>$D522*(((J522*(1+$E$2/100))+(K522*(1+$E$4/100))+(L522*(1+$E$3/100)))*(1+$E$5/100))</f>
        <v>3198.2060000000006</v>
      </c>
    </row>
    <row r="523" spans="1:13" ht="12.75">
      <c r="A523" s="279" t="s">
        <v>191</v>
      </c>
      <c r="B523" s="280"/>
      <c r="C523" s="276"/>
      <c r="D523" s="276"/>
      <c r="E523" s="277"/>
      <c r="F523" s="277"/>
      <c r="G523" s="277"/>
      <c r="H523" s="278"/>
      <c r="I523" s="161"/>
      <c r="J523" s="271"/>
      <c r="K523" s="271"/>
      <c r="L523" s="271"/>
      <c r="M523" s="273"/>
    </row>
    <row r="524" spans="1:13" ht="1.5" customHeight="1">
      <c r="A524" s="36"/>
      <c r="B524" s="36"/>
      <c r="C524" s="45"/>
      <c r="D524" s="45"/>
      <c r="E524" s="46"/>
      <c r="F524" s="46"/>
      <c r="G524" s="46"/>
      <c r="H524" s="47"/>
      <c r="I524" s="48"/>
      <c r="J524" s="49"/>
      <c r="K524" s="49"/>
      <c r="L524" s="49"/>
      <c r="M524" s="50"/>
    </row>
    <row r="525" spans="1:13" ht="12.75">
      <c r="A525" s="274" t="s">
        <v>196</v>
      </c>
      <c r="B525" s="275"/>
      <c r="C525" s="276" t="s">
        <v>480</v>
      </c>
      <c r="D525" s="276">
        <v>1</v>
      </c>
      <c r="E525" s="277">
        <v>0</v>
      </c>
      <c r="F525" s="277">
        <v>0</v>
      </c>
      <c r="G525" s="277">
        <v>0</v>
      </c>
      <c r="H525" s="277">
        <f>$D525*(((E525*(1+$E$2/100))+(F525*(1+$E$4/100))+(G525*(1+$E$3/100)))*(1+$E$5/100))</f>
        <v>0</v>
      </c>
      <c r="I525" s="161"/>
      <c r="J525" s="271">
        <v>39</v>
      </c>
      <c r="K525" s="271">
        <v>42</v>
      </c>
      <c r="L525" s="271">
        <v>0</v>
      </c>
      <c r="M525" s="272">
        <f>$D525*(((J525*(1+$E$2/100))+(K525*(1+$E$4/100))+(L525*(1+$E$3/100)))*(1+$E$5/100))</f>
        <v>116.02800000000002</v>
      </c>
    </row>
    <row r="526" spans="1:13" ht="12.75">
      <c r="A526" s="279" t="s">
        <v>192</v>
      </c>
      <c r="B526" s="280"/>
      <c r="C526" s="276"/>
      <c r="D526" s="276"/>
      <c r="E526" s="277"/>
      <c r="F526" s="277"/>
      <c r="G526" s="277"/>
      <c r="H526" s="278"/>
      <c r="I526" s="161"/>
      <c r="J526" s="271"/>
      <c r="K526" s="271"/>
      <c r="L526" s="271"/>
      <c r="M526" s="273"/>
    </row>
    <row r="527" spans="1:13" ht="1.5" customHeight="1">
      <c r="A527" s="36"/>
      <c r="B527" s="36"/>
      <c r="C527" s="51"/>
      <c r="D527" s="51"/>
      <c r="E527" s="52"/>
      <c r="F527" s="52"/>
      <c r="G527" s="52"/>
      <c r="H527" s="52"/>
      <c r="I527" s="48"/>
      <c r="J527" s="49"/>
      <c r="K527" s="49"/>
      <c r="L527" s="49"/>
      <c r="M527" s="50"/>
    </row>
    <row r="528" spans="1:13" ht="12.75">
      <c r="A528" s="274" t="s">
        <v>162</v>
      </c>
      <c r="B528" s="275"/>
      <c r="C528" s="276" t="s">
        <v>480</v>
      </c>
      <c r="D528" s="276">
        <v>1</v>
      </c>
      <c r="E528" s="277">
        <v>0</v>
      </c>
      <c r="F528" s="277">
        <v>0</v>
      </c>
      <c r="G528" s="277">
        <v>0</v>
      </c>
      <c r="H528" s="277">
        <f>$D528*(((E528*(1+$E$2/100))+(F528*(1+$E$4/100))+(G528*(1+$E$3/100)))*(1+$E$5/100))</f>
        <v>0</v>
      </c>
      <c r="I528" s="161"/>
      <c r="J528" s="271">
        <v>153</v>
      </c>
      <c r="K528" s="271">
        <v>84</v>
      </c>
      <c r="L528" s="271">
        <v>0</v>
      </c>
      <c r="M528" s="272">
        <f>$D528*(((J528*(1+$E$2/100))+(K528*(1+$E$4/100))+(L528*(1+$E$3/100)))*(1+$E$5/100))</f>
        <v>322.80600000000004</v>
      </c>
    </row>
    <row r="529" spans="1:13" ht="12.75">
      <c r="A529" s="279" t="s">
        <v>150</v>
      </c>
      <c r="B529" s="280"/>
      <c r="C529" s="276"/>
      <c r="D529" s="276"/>
      <c r="E529" s="277"/>
      <c r="F529" s="277"/>
      <c r="G529" s="277"/>
      <c r="H529" s="278"/>
      <c r="I529" s="161"/>
      <c r="J529" s="271"/>
      <c r="K529" s="271"/>
      <c r="L529" s="271"/>
      <c r="M529" s="273"/>
    </row>
    <row r="530" spans="1:13" ht="1.5" customHeight="1">
      <c r="A530" s="36"/>
      <c r="B530" s="36"/>
      <c r="C530" s="45"/>
      <c r="D530" s="45"/>
      <c r="E530" s="46"/>
      <c r="F530" s="46"/>
      <c r="G530" s="46"/>
      <c r="H530" s="47"/>
      <c r="I530" s="48"/>
      <c r="J530" s="49"/>
      <c r="K530" s="49"/>
      <c r="L530" s="49"/>
      <c r="M530" s="50"/>
    </row>
    <row r="531" spans="1:13" ht="12.75">
      <c r="A531" s="274" t="s">
        <v>197</v>
      </c>
      <c r="B531" s="275"/>
      <c r="C531" s="276" t="s">
        <v>481</v>
      </c>
      <c r="D531" s="276">
        <v>150</v>
      </c>
      <c r="E531" s="277">
        <v>0</v>
      </c>
      <c r="F531" s="277">
        <v>0</v>
      </c>
      <c r="G531" s="277">
        <v>0</v>
      </c>
      <c r="H531" s="277">
        <f>$D531*(((E531*(1+$E$2/100))+(F531*(1+$E$4/100))+(G531*(1+$E$3/100)))*(1+$E$5/100))</f>
        <v>0</v>
      </c>
      <c r="I531" s="161"/>
      <c r="J531" s="271">
        <v>0.612</v>
      </c>
      <c r="K531" s="271">
        <v>0.38</v>
      </c>
      <c r="L531" s="271">
        <v>0</v>
      </c>
      <c r="M531" s="272">
        <f>$D531*(((J531*(1+$E$2/100))+(K531*(1+$E$4/100))+(L531*(1+$E$3/100)))*(1+$E$5/100))</f>
        <v>204.50100000000003</v>
      </c>
    </row>
    <row r="532" spans="1:13" ht="12.75">
      <c r="A532" s="279" t="s">
        <v>440</v>
      </c>
      <c r="B532" s="280"/>
      <c r="C532" s="276"/>
      <c r="D532" s="276"/>
      <c r="E532" s="277"/>
      <c r="F532" s="277"/>
      <c r="G532" s="277"/>
      <c r="H532" s="278"/>
      <c r="I532" s="161"/>
      <c r="J532" s="271"/>
      <c r="K532" s="271"/>
      <c r="L532" s="271"/>
      <c r="M532" s="273"/>
    </row>
    <row r="533" spans="1:13" ht="1.5" customHeight="1">
      <c r="A533" s="36"/>
      <c r="B533" s="36"/>
      <c r="C533" s="51"/>
      <c r="D533" s="51"/>
      <c r="E533" s="52"/>
      <c r="F533" s="52"/>
      <c r="G533" s="52"/>
      <c r="H533" s="52"/>
      <c r="I533" s="48"/>
      <c r="J533" s="49"/>
      <c r="K533" s="49"/>
      <c r="L533" s="49"/>
      <c r="M533" s="50"/>
    </row>
    <row r="534" spans="1:13" ht="12.75">
      <c r="A534" s="274" t="s">
        <v>65</v>
      </c>
      <c r="B534" s="275"/>
      <c r="C534" s="276" t="s">
        <v>481</v>
      </c>
      <c r="D534" s="276">
        <v>150</v>
      </c>
      <c r="E534" s="277">
        <v>2.44</v>
      </c>
      <c r="F534" s="277">
        <v>3.73</v>
      </c>
      <c r="G534" s="277">
        <v>0</v>
      </c>
      <c r="H534" s="277">
        <f>$D534*(((E534*(1+$E$2/100))+(F534*(1+$E$4/100))+(G534*(1+$E$3/100)))*(1+$E$5/100))</f>
        <v>1359.8805</v>
      </c>
      <c r="I534" s="161"/>
      <c r="J534" s="271">
        <v>0</v>
      </c>
      <c r="K534" s="271">
        <v>0</v>
      </c>
      <c r="L534" s="271">
        <v>0</v>
      </c>
      <c r="M534" s="272">
        <f>$D534*(((J534*(1+$E$2/100))+(K534*(1+$E$4/100))+(L534*(1+$E$3/100)))*(1+$E$5/100))</f>
        <v>0</v>
      </c>
    </row>
    <row r="535" spans="1:13" ht="12.75">
      <c r="A535" s="274" t="s">
        <v>296</v>
      </c>
      <c r="B535" s="275"/>
      <c r="C535" s="276"/>
      <c r="D535" s="276"/>
      <c r="E535" s="277"/>
      <c r="F535" s="277"/>
      <c r="G535" s="277"/>
      <c r="H535" s="278"/>
      <c r="I535" s="161"/>
      <c r="J535" s="271"/>
      <c r="K535" s="271"/>
      <c r="L535" s="271"/>
      <c r="M535" s="273"/>
    </row>
    <row r="536" spans="1:13" ht="1.5" customHeight="1">
      <c r="A536" s="36"/>
      <c r="B536" s="36"/>
      <c r="C536" s="51"/>
      <c r="D536" s="51"/>
      <c r="E536" s="53"/>
      <c r="F536" s="53"/>
      <c r="G536" s="53"/>
      <c r="H536" s="53"/>
      <c r="I536" s="48"/>
      <c r="J536" s="53"/>
      <c r="K536" s="53"/>
      <c r="L536" s="53"/>
      <c r="M536" s="54"/>
    </row>
    <row r="537" spans="1:13" ht="12.75">
      <c r="A537" s="274" t="s">
        <v>56</v>
      </c>
      <c r="B537" s="275"/>
      <c r="C537" s="276" t="s">
        <v>57</v>
      </c>
      <c r="D537" s="276">
        <v>1</v>
      </c>
      <c r="E537" s="277">
        <v>382.4</v>
      </c>
      <c r="F537" s="277">
        <v>628.25</v>
      </c>
      <c r="G537" s="277">
        <v>0</v>
      </c>
      <c r="H537" s="277">
        <f>$D537*(((E537*(1+$E$2/100))+(F537*(1+$E$4/100))+(G537*(1+$E$3/100)))*(1+$E$5/100))</f>
        <v>1492.4057500000001</v>
      </c>
      <c r="I537" s="161"/>
      <c r="J537" s="271">
        <v>0</v>
      </c>
      <c r="K537" s="271">
        <v>0</v>
      </c>
      <c r="L537" s="271">
        <v>0</v>
      </c>
      <c r="M537" s="272">
        <f>$D537*(((J537*(1+$E$2/100))+(K537*(1+$E$4/100))+(L537*(1+$E$3/100)))*(1+$E$5/100))</f>
        <v>0</v>
      </c>
    </row>
    <row r="538" spans="1:13" ht="12.75">
      <c r="A538" s="274" t="s">
        <v>299</v>
      </c>
      <c r="B538" s="275"/>
      <c r="C538" s="276"/>
      <c r="D538" s="276"/>
      <c r="E538" s="277"/>
      <c r="F538" s="277"/>
      <c r="G538" s="277"/>
      <c r="H538" s="278"/>
      <c r="I538" s="161"/>
      <c r="J538" s="271"/>
      <c r="K538" s="271"/>
      <c r="L538" s="271"/>
      <c r="M538" s="273"/>
    </row>
    <row r="539" spans="1:13" ht="1.5" customHeight="1">
      <c r="A539" s="36"/>
      <c r="B539" s="36"/>
      <c r="C539" s="51"/>
      <c r="D539" s="51"/>
      <c r="E539" s="53"/>
      <c r="F539" s="53"/>
      <c r="G539" s="53"/>
      <c r="H539" s="53"/>
      <c r="I539" s="48"/>
      <c r="J539" s="53"/>
      <c r="K539" s="53"/>
      <c r="L539" s="53"/>
      <c r="M539" s="54"/>
    </row>
    <row r="540" spans="1:13" ht="12.75">
      <c r="A540" s="274"/>
      <c r="B540" s="275"/>
      <c r="C540" s="276">
        <v>0</v>
      </c>
      <c r="D540" s="276">
        <v>0</v>
      </c>
      <c r="E540" s="271">
        <v>0</v>
      </c>
      <c r="F540" s="271">
        <v>0</v>
      </c>
      <c r="G540" s="271">
        <v>0</v>
      </c>
      <c r="H540" s="277">
        <f>$D540*(((E540*(1+$E$2/100))+(F540*(1+$E$4/100))+(G540*(1+$E$3/100)))*(1+$E$5/100))</f>
        <v>0</v>
      </c>
      <c r="I540" s="161"/>
      <c r="J540" s="271">
        <v>0</v>
      </c>
      <c r="K540" s="271">
        <v>0</v>
      </c>
      <c r="L540" s="271">
        <v>0</v>
      </c>
      <c r="M540" s="272">
        <f>$D540*(((J540*(1+$E$2/100))+(K540*(1+$E$4/100))+(L540*(1+$E$3/100)))*(1+$E$5/100))</f>
        <v>0</v>
      </c>
    </row>
    <row r="541" spans="1:13" ht="12.75">
      <c r="A541" s="274"/>
      <c r="B541" s="275"/>
      <c r="C541" s="276"/>
      <c r="D541" s="276"/>
      <c r="E541" s="271"/>
      <c r="F541" s="271"/>
      <c r="G541" s="271"/>
      <c r="H541" s="278"/>
      <c r="I541" s="161"/>
      <c r="J541" s="271"/>
      <c r="K541" s="271"/>
      <c r="L541" s="271"/>
      <c r="M541" s="273"/>
    </row>
    <row r="542" spans="1:13" ht="1.5" customHeight="1">
      <c r="A542" s="55"/>
      <c r="B542" s="55"/>
      <c r="C542" s="55"/>
      <c r="D542" s="55"/>
      <c r="E542" s="56"/>
      <c r="F542" s="56"/>
      <c r="G542" s="56"/>
      <c r="H542" s="56"/>
      <c r="I542" s="55"/>
      <c r="J542" s="55"/>
      <c r="K542" s="55"/>
      <c r="L542" s="55"/>
      <c r="M542" s="57"/>
    </row>
    <row r="543" spans="1:13" ht="12.75">
      <c r="A543" s="160" t="s">
        <v>143</v>
      </c>
      <c r="B543" s="160"/>
      <c r="C543" s="160"/>
      <c r="D543" s="160"/>
      <c r="E543" s="162"/>
      <c r="F543" s="162"/>
      <c r="G543" s="162"/>
      <c r="H543" s="163">
        <f>SUM(H522:H541)</f>
        <v>2852.28625</v>
      </c>
      <c r="I543" s="164"/>
      <c r="J543" s="160"/>
      <c r="K543" s="165"/>
      <c r="L543" s="150"/>
      <c r="M543" s="163">
        <f>SUM(M522:M541)</f>
        <v>3841.5410000000006</v>
      </c>
    </row>
    <row r="544" spans="1:13" ht="1.5" customHeight="1">
      <c r="A544" s="58"/>
      <c r="B544" s="58"/>
      <c r="C544" s="58"/>
      <c r="D544" s="58"/>
      <c r="E544" s="58"/>
      <c r="F544" s="59"/>
      <c r="G544" s="58"/>
      <c r="H544" s="60"/>
      <c r="I544" s="58"/>
      <c r="J544" s="58"/>
      <c r="K544" s="59"/>
      <c r="L544" s="55"/>
      <c r="M544" s="60"/>
    </row>
    <row r="545" spans="1:13" ht="12.75">
      <c r="A545" s="160" t="s">
        <v>144</v>
      </c>
      <c r="B545" s="160"/>
      <c r="C545" s="160"/>
      <c r="D545" s="160"/>
      <c r="E545" s="162"/>
      <c r="F545" s="162"/>
      <c r="G545" s="162"/>
      <c r="H545" s="163">
        <f>H534</f>
        <v>1359.8805</v>
      </c>
      <c r="I545" s="164"/>
      <c r="J545" s="160"/>
      <c r="K545" s="165"/>
      <c r="L545" s="150"/>
      <c r="M545" s="163">
        <f>M522+M525+M531</f>
        <v>3518.7350000000006</v>
      </c>
    </row>
    <row r="546" spans="1:13" ht="12.75">
      <c r="A546" s="286" t="s">
        <v>376</v>
      </c>
      <c r="B546" s="287"/>
      <c r="C546" s="287"/>
      <c r="D546" s="287"/>
      <c r="E546" s="287"/>
      <c r="F546" s="287"/>
      <c r="G546" s="287"/>
      <c r="H546" s="287"/>
      <c r="I546" s="287"/>
      <c r="J546" s="287"/>
      <c r="K546" s="287"/>
      <c r="L546" s="287"/>
      <c r="M546" s="287"/>
    </row>
    <row r="547" spans="1:13" ht="12.75">
      <c r="A547" s="305" t="s">
        <v>442</v>
      </c>
      <c r="B547" s="301"/>
      <c r="C547" s="301"/>
      <c r="D547" s="301"/>
      <c r="E547" s="301"/>
      <c r="F547" s="301"/>
      <c r="G547" s="301"/>
      <c r="H547" s="301"/>
      <c r="I547" s="301"/>
      <c r="J547" s="301"/>
      <c r="K547" s="301"/>
      <c r="L547" s="301"/>
      <c r="M547" s="301"/>
    </row>
    <row r="548" spans="1:13" ht="12.75">
      <c r="A548" s="298"/>
      <c r="B548" s="298"/>
      <c r="C548" s="298"/>
      <c r="D548" s="298"/>
      <c r="E548" s="298"/>
      <c r="F548" s="298"/>
      <c r="G548" s="298"/>
      <c r="H548" s="298"/>
      <c r="I548" s="298"/>
      <c r="J548" s="298"/>
      <c r="K548" s="298"/>
      <c r="L548" s="298"/>
      <c r="M548" s="298"/>
    </row>
    <row r="549" spans="1:13" ht="12.75">
      <c r="A549" s="296" t="s">
        <v>145</v>
      </c>
      <c r="B549" s="297"/>
      <c r="C549" s="297"/>
      <c r="D549" s="297"/>
      <c r="E549" s="297"/>
      <c r="F549" s="297"/>
      <c r="G549" s="297"/>
      <c r="H549" s="297"/>
      <c r="I549" s="297"/>
      <c r="J549" s="297"/>
      <c r="K549" s="297"/>
      <c r="L549" s="297"/>
      <c r="M549" s="297"/>
    </row>
    <row r="550" spans="1:13" ht="12.75">
      <c r="A550" s="291" t="s">
        <v>448</v>
      </c>
      <c r="B550" s="301"/>
      <c r="C550" s="301"/>
      <c r="D550" s="301"/>
      <c r="E550" s="301"/>
      <c r="F550" s="301"/>
      <c r="G550" s="301"/>
      <c r="H550" s="301"/>
      <c r="I550" s="301"/>
      <c r="J550" s="301"/>
      <c r="K550" s="301"/>
      <c r="L550" s="301"/>
      <c r="M550" s="301"/>
    </row>
    <row r="551" spans="1:13" ht="12.75">
      <c r="A551" s="291"/>
      <c r="B551" s="301"/>
      <c r="C551" s="301"/>
      <c r="D551" s="301"/>
      <c r="E551" s="301"/>
      <c r="F551" s="301"/>
      <c r="G551" s="301"/>
      <c r="H551" s="301"/>
      <c r="I551" s="301"/>
      <c r="J551" s="301"/>
      <c r="K551" s="301"/>
      <c r="L551" s="301"/>
      <c r="M551" s="301"/>
    </row>
    <row r="552" spans="1:13" ht="12.75">
      <c r="A552" s="301"/>
      <c r="B552" s="301"/>
      <c r="C552" s="301"/>
      <c r="D552" s="301"/>
      <c r="E552" s="301"/>
      <c r="F552" s="301"/>
      <c r="G552" s="301"/>
      <c r="H552" s="301"/>
      <c r="I552" s="301"/>
      <c r="J552" s="301"/>
      <c r="K552" s="301"/>
      <c r="L552" s="301"/>
      <c r="M552" s="301"/>
    </row>
    <row r="553" spans="1:13" ht="12.75">
      <c r="A553" s="301"/>
      <c r="B553" s="301"/>
      <c r="C553" s="301"/>
      <c r="D553" s="301"/>
      <c r="E553" s="301"/>
      <c r="F553" s="301"/>
      <c r="G553" s="301"/>
      <c r="H553" s="301"/>
      <c r="I553" s="301"/>
      <c r="J553" s="301"/>
      <c r="K553" s="301"/>
      <c r="L553" s="301"/>
      <c r="M553" s="301"/>
    </row>
    <row r="554" spans="1:13" ht="12.75">
      <c r="A554" s="150"/>
      <c r="B554" s="150"/>
      <c r="C554" s="150"/>
      <c r="D554" s="150"/>
      <c r="E554" s="284" t="s">
        <v>477</v>
      </c>
      <c r="F554" s="284"/>
      <c r="G554" s="284"/>
      <c r="H554" s="151"/>
      <c r="I554" s="160"/>
      <c r="J554" s="284" t="s">
        <v>469</v>
      </c>
      <c r="K554" s="284"/>
      <c r="L554" s="284"/>
      <c r="M554" s="284"/>
    </row>
    <row r="555" spans="1:13" ht="12.75">
      <c r="A555" s="160" t="s">
        <v>478</v>
      </c>
      <c r="B555" s="160"/>
      <c r="C555" s="151" t="s">
        <v>479</v>
      </c>
      <c r="D555" s="151" t="s">
        <v>482</v>
      </c>
      <c r="E555" s="151" t="s">
        <v>468</v>
      </c>
      <c r="F555" s="151" t="s">
        <v>493</v>
      </c>
      <c r="G555" s="151" t="s">
        <v>467</v>
      </c>
      <c r="H555" s="151" t="s">
        <v>61</v>
      </c>
      <c r="I555" s="160"/>
      <c r="J555" s="151" t="s">
        <v>468</v>
      </c>
      <c r="K555" s="151" t="s">
        <v>493</v>
      </c>
      <c r="L555" s="151" t="s">
        <v>467</v>
      </c>
      <c r="M555" s="151" t="s">
        <v>61</v>
      </c>
    </row>
    <row r="556" spans="1:13" ht="1.5" customHeight="1">
      <c r="A556" s="36"/>
      <c r="B556" s="36"/>
      <c r="C556" s="38"/>
      <c r="D556" s="38"/>
      <c r="E556" s="41"/>
      <c r="F556" s="41"/>
      <c r="G556" s="41"/>
      <c r="H556" s="41"/>
      <c r="I556" s="42"/>
      <c r="J556" s="41"/>
      <c r="K556" s="41"/>
      <c r="L556" s="41"/>
      <c r="M556" s="43"/>
    </row>
    <row r="557" spans="1:17" ht="12.75">
      <c r="A557" s="274" t="s">
        <v>84</v>
      </c>
      <c r="B557" s="275"/>
      <c r="C557" s="276" t="s">
        <v>480</v>
      </c>
      <c r="D557" s="276">
        <v>1</v>
      </c>
      <c r="E557" s="277">
        <v>0</v>
      </c>
      <c r="F557" s="277">
        <v>0</v>
      </c>
      <c r="G557" s="277">
        <v>0</v>
      </c>
      <c r="H557" s="277">
        <f>$D557*(((E557*(1+$E$2/100))+(F557*(1+$E$4/100))+(G557*(1+$E$3/100)))*(1+$E$5/100))</f>
        <v>0</v>
      </c>
      <c r="I557" s="161"/>
      <c r="J557" s="271">
        <v>480</v>
      </c>
      <c r="K557" s="271">
        <v>124.45</v>
      </c>
      <c r="L557" s="271">
        <v>0</v>
      </c>
      <c r="M557" s="272">
        <f>$D557*(((J557*(1+$E$2/100))+(K557*(1+$E$4/100))+(L557*(1+$E$3/100)))*(1+$E$5/100))</f>
        <v>784.77355</v>
      </c>
      <c r="N557" s="16"/>
      <c r="O557" s="13"/>
      <c r="P557" s="14"/>
      <c r="Q557" s="12"/>
    </row>
    <row r="558" spans="1:17" ht="12.75">
      <c r="A558" s="279" t="s">
        <v>82</v>
      </c>
      <c r="B558" s="280"/>
      <c r="C558" s="276"/>
      <c r="D558" s="276"/>
      <c r="E558" s="277"/>
      <c r="F558" s="277"/>
      <c r="G558" s="277"/>
      <c r="H558" s="278"/>
      <c r="I558" s="161"/>
      <c r="J558" s="271"/>
      <c r="K558" s="271"/>
      <c r="L558" s="271"/>
      <c r="M558" s="273"/>
      <c r="N558" s="16"/>
      <c r="O558" s="13"/>
      <c r="P558" s="14"/>
      <c r="Q558" s="12"/>
    </row>
    <row r="559" spans="1:17" ht="1.5" customHeight="1">
      <c r="A559" s="44"/>
      <c r="B559" s="44"/>
      <c r="C559" s="45"/>
      <c r="D559" s="45"/>
      <c r="E559" s="46"/>
      <c r="F559" s="46"/>
      <c r="G559" s="46"/>
      <c r="H559" s="47"/>
      <c r="I559" s="48"/>
      <c r="J559" s="49"/>
      <c r="K559" s="49"/>
      <c r="L559" s="49"/>
      <c r="M559" s="50"/>
      <c r="N559" s="16"/>
      <c r="O559" s="13"/>
      <c r="P559" s="14"/>
      <c r="Q559" s="12"/>
    </row>
    <row r="560" spans="1:17" ht="12.75">
      <c r="A560" s="274" t="s">
        <v>322</v>
      </c>
      <c r="B560" s="275"/>
      <c r="C560" s="276" t="s">
        <v>480</v>
      </c>
      <c r="D560" s="276">
        <v>1</v>
      </c>
      <c r="E560" s="277">
        <v>0</v>
      </c>
      <c r="F560" s="277">
        <v>0</v>
      </c>
      <c r="G560" s="277">
        <v>0</v>
      </c>
      <c r="H560" s="277">
        <f>$D560*(((E560*(1+$E$2/100))+(F560*(1+$E$4/100))+(G560*(1+$E$3/100)))*(1+$E$5/100))</f>
        <v>0</v>
      </c>
      <c r="I560" s="161"/>
      <c r="J560" s="271">
        <v>84.95</v>
      </c>
      <c r="K560" s="271">
        <v>63.38</v>
      </c>
      <c r="L560" s="271">
        <v>0</v>
      </c>
      <c r="M560" s="272">
        <f>$D560*(((J560*(1+$E$2/100))+(K560*(1+$E$4/100))+(L560*(1+$E$3/100)))*(1+$E$5/100))</f>
        <v>206.66932000000003</v>
      </c>
      <c r="N560" s="16"/>
      <c r="O560" s="5"/>
      <c r="P560" s="6"/>
      <c r="Q560" s="12"/>
    </row>
    <row r="561" spans="1:17" ht="12.75">
      <c r="A561" s="279" t="s">
        <v>321</v>
      </c>
      <c r="B561" s="280"/>
      <c r="C561" s="276"/>
      <c r="D561" s="276"/>
      <c r="E561" s="277"/>
      <c r="F561" s="277"/>
      <c r="G561" s="277"/>
      <c r="H561" s="278"/>
      <c r="I561" s="161"/>
      <c r="J561" s="271"/>
      <c r="K561" s="271"/>
      <c r="L561" s="271"/>
      <c r="M561" s="273"/>
      <c r="N561" s="16"/>
      <c r="O561" s="5"/>
      <c r="P561" s="6"/>
      <c r="Q561" s="12"/>
    </row>
    <row r="562" spans="1:17" ht="1.5" customHeight="1">
      <c r="A562" s="36"/>
      <c r="B562" s="36"/>
      <c r="C562" s="51"/>
      <c r="D562" s="51"/>
      <c r="E562" s="52"/>
      <c r="F562" s="52"/>
      <c r="G562" s="52"/>
      <c r="H562" s="52"/>
      <c r="I562" s="48"/>
      <c r="J562" s="49"/>
      <c r="K562" s="49"/>
      <c r="L562" s="49"/>
      <c r="M562" s="50"/>
      <c r="N562" s="16"/>
      <c r="O562" s="5"/>
      <c r="P562" s="6"/>
      <c r="Q562" s="12"/>
    </row>
    <row r="563" spans="1:17" ht="12.75">
      <c r="A563" s="274" t="s">
        <v>325</v>
      </c>
      <c r="B563" s="275"/>
      <c r="C563" s="276" t="s">
        <v>480</v>
      </c>
      <c r="D563" s="276">
        <v>1</v>
      </c>
      <c r="E563" s="277">
        <v>0</v>
      </c>
      <c r="F563" s="277">
        <v>0</v>
      </c>
      <c r="G563" s="277">
        <v>0</v>
      </c>
      <c r="H563" s="277">
        <f>$D563*(((E563*(1+$E$2/100))+(F563*(1+$E$4/100))+(G563*(1+$E$3/100)))*(1+$E$5/100))</f>
        <v>0</v>
      </c>
      <c r="I563" s="161"/>
      <c r="J563" s="271">
        <v>105</v>
      </c>
      <c r="K563" s="271">
        <v>84</v>
      </c>
      <c r="L563" s="271">
        <v>0</v>
      </c>
      <c r="M563" s="272">
        <f>$D563*(((J563*(1+$E$2/100))+(K563*(1+$E$4/100))+(L563*(1+$E$3/100)))*(1+$E$5/100))</f>
        <v>264.72600000000006</v>
      </c>
      <c r="N563" s="16"/>
      <c r="O563" s="5"/>
      <c r="P563" s="6"/>
      <c r="Q563" s="12"/>
    </row>
    <row r="564" spans="1:17" ht="12.75">
      <c r="A564" s="279" t="s">
        <v>326</v>
      </c>
      <c r="B564" s="280"/>
      <c r="C564" s="276"/>
      <c r="D564" s="276"/>
      <c r="E564" s="277"/>
      <c r="F564" s="277"/>
      <c r="G564" s="277"/>
      <c r="H564" s="278"/>
      <c r="I564" s="161"/>
      <c r="J564" s="271"/>
      <c r="K564" s="271"/>
      <c r="L564" s="271"/>
      <c r="M564" s="273"/>
      <c r="N564" s="16"/>
      <c r="O564" s="5"/>
      <c r="P564" s="6"/>
      <c r="Q564" s="12"/>
    </row>
    <row r="565" spans="1:17" ht="1.5" customHeight="1">
      <c r="A565" s="36"/>
      <c r="B565" s="36"/>
      <c r="C565" s="51"/>
      <c r="D565" s="51"/>
      <c r="E565" s="52"/>
      <c r="F565" s="52"/>
      <c r="G565" s="52"/>
      <c r="H565" s="52"/>
      <c r="I565" s="48"/>
      <c r="J565" s="49"/>
      <c r="K565" s="49"/>
      <c r="L565" s="49"/>
      <c r="M565" s="50"/>
      <c r="N565" s="16"/>
      <c r="O565" s="5"/>
      <c r="P565" s="6"/>
      <c r="Q565" s="12"/>
    </row>
    <row r="566" spans="1:17" ht="12.75">
      <c r="A566" s="274" t="s">
        <v>327</v>
      </c>
      <c r="B566" s="275"/>
      <c r="C566" s="276" t="s">
        <v>329</v>
      </c>
      <c r="D566" s="276">
        <v>0.185</v>
      </c>
      <c r="E566" s="277">
        <v>0</v>
      </c>
      <c r="F566" s="277">
        <v>0</v>
      </c>
      <c r="G566" s="277">
        <v>0</v>
      </c>
      <c r="H566" s="277">
        <f>$D566*(((E566*(1+$E$2/100))+(F566*(1+$E$4/100))+(G566*(1+$E$3/100)))*(1+$E$5/100))</f>
        <v>0</v>
      </c>
      <c r="I566" s="161"/>
      <c r="J566" s="271">
        <v>175</v>
      </c>
      <c r="K566" s="271">
        <v>99.5</v>
      </c>
      <c r="L566" s="271">
        <v>0.56</v>
      </c>
      <c r="M566" s="272">
        <f>$D566*(((J566*(1+$E$2/100))+(K566*(1+$E$4/100))+(L566*(1+$E$3/100)))*(1+$E$5/100))</f>
        <v>69.4689985</v>
      </c>
      <c r="N566" s="16"/>
      <c r="O566" s="5"/>
      <c r="P566" s="6"/>
      <c r="Q566" s="12"/>
    </row>
    <row r="567" spans="1:17" ht="12.75">
      <c r="A567" s="274" t="s">
        <v>300</v>
      </c>
      <c r="B567" s="275"/>
      <c r="C567" s="276"/>
      <c r="D567" s="276"/>
      <c r="E567" s="277"/>
      <c r="F567" s="277"/>
      <c r="G567" s="277"/>
      <c r="H567" s="278"/>
      <c r="I567" s="161"/>
      <c r="J567" s="271"/>
      <c r="K567" s="271"/>
      <c r="L567" s="271"/>
      <c r="M567" s="273"/>
      <c r="N567" s="16"/>
      <c r="O567" s="5"/>
      <c r="P567" s="6"/>
      <c r="Q567" s="12"/>
    </row>
    <row r="568" spans="1:17" ht="1.5" customHeight="1">
      <c r="A568" s="36"/>
      <c r="B568" s="36"/>
      <c r="C568" s="51"/>
      <c r="D568" s="51"/>
      <c r="E568" s="52"/>
      <c r="F568" s="52"/>
      <c r="G568" s="52"/>
      <c r="H568" s="52"/>
      <c r="I568" s="48"/>
      <c r="J568" s="49"/>
      <c r="K568" s="49"/>
      <c r="L568" s="49"/>
      <c r="M568" s="50"/>
      <c r="N568" s="16"/>
      <c r="O568" s="5"/>
      <c r="P568" s="6"/>
      <c r="Q568" s="12"/>
    </row>
    <row r="569" spans="1:17" ht="12.75">
      <c r="A569" s="274" t="s">
        <v>165</v>
      </c>
      <c r="B569" s="275"/>
      <c r="C569" s="276" t="s">
        <v>480</v>
      </c>
      <c r="D569" s="276">
        <v>1</v>
      </c>
      <c r="E569" s="277">
        <v>0</v>
      </c>
      <c r="F569" s="277">
        <v>0</v>
      </c>
      <c r="G569" s="277">
        <v>0</v>
      </c>
      <c r="H569" s="277">
        <f>$D569*(((E569*(1+$E$2/100))+(F569*(1+$E$4/100))+(G569*(1+$E$3/100)))*(1+$E$5/100))</f>
        <v>0</v>
      </c>
      <c r="I569" s="161"/>
      <c r="J569" s="271">
        <v>251.25</v>
      </c>
      <c r="K569" s="271">
        <v>84</v>
      </c>
      <c r="L569" s="271">
        <v>0</v>
      </c>
      <c r="M569" s="272">
        <f>$D569*(((J569*(1+$E$2/100))+(K569*(1+$E$4/100))+(L569*(1+$E$3/100)))*(1+$E$5/100))</f>
        <v>441.6885</v>
      </c>
      <c r="N569" s="16"/>
      <c r="O569" s="5"/>
      <c r="P569" s="6"/>
      <c r="Q569" s="12"/>
    </row>
    <row r="570" spans="1:17" ht="12.75">
      <c r="A570" s="279" t="s">
        <v>14</v>
      </c>
      <c r="B570" s="280"/>
      <c r="C570" s="276"/>
      <c r="D570" s="276"/>
      <c r="E570" s="277"/>
      <c r="F570" s="277"/>
      <c r="G570" s="277"/>
      <c r="H570" s="278"/>
      <c r="I570" s="161"/>
      <c r="J570" s="271"/>
      <c r="K570" s="271"/>
      <c r="L570" s="271"/>
      <c r="M570" s="273"/>
      <c r="N570" s="16"/>
      <c r="O570" s="5"/>
      <c r="P570" s="6"/>
      <c r="Q570" s="12"/>
    </row>
    <row r="571" spans="1:17" ht="1.5" customHeight="1">
      <c r="A571" s="36"/>
      <c r="B571" s="36"/>
      <c r="C571" s="51"/>
      <c r="D571" s="51"/>
      <c r="E571" s="52"/>
      <c r="F571" s="52"/>
      <c r="G571" s="52"/>
      <c r="H571" s="52"/>
      <c r="I571" s="48"/>
      <c r="J571" s="49"/>
      <c r="K571" s="49"/>
      <c r="L571" s="49"/>
      <c r="M571" s="50"/>
      <c r="N571" s="16"/>
      <c r="O571" s="5"/>
      <c r="P571" s="6"/>
      <c r="Q571" s="12"/>
    </row>
    <row r="572" spans="1:17" ht="12.75">
      <c r="A572" s="274" t="s">
        <v>7</v>
      </c>
      <c r="B572" s="275"/>
      <c r="C572" s="276" t="s">
        <v>480</v>
      </c>
      <c r="D572" s="276">
        <v>1</v>
      </c>
      <c r="E572" s="277">
        <v>0</v>
      </c>
      <c r="F572" s="277">
        <v>0</v>
      </c>
      <c r="G572" s="277">
        <v>0</v>
      </c>
      <c r="H572" s="277">
        <f>$D572*(((E572*(1+$E$2/100))+(F572*(1+$E$4/100))+(G572*(1+$E$3/100)))*(1+$E$5/100))</f>
        <v>0</v>
      </c>
      <c r="I572" s="161"/>
      <c r="J572" s="271">
        <v>51.75</v>
      </c>
      <c r="K572" s="271">
        <v>10.5</v>
      </c>
      <c r="L572" s="271">
        <v>0</v>
      </c>
      <c r="M572" s="272">
        <f>$D572*(((J572*(1+$E$2/100))+(K572*(1+$E$4/100))+(L572*(1+$E$3/100)))*(1+$E$5/100))</f>
        <v>79.82700000000001</v>
      </c>
      <c r="N572" s="16"/>
      <c r="O572" s="5"/>
      <c r="P572" s="6"/>
      <c r="Q572" s="12"/>
    </row>
    <row r="573" spans="1:17" ht="12.75">
      <c r="A573" s="279" t="s">
        <v>20</v>
      </c>
      <c r="B573" s="280"/>
      <c r="C573" s="276"/>
      <c r="D573" s="276"/>
      <c r="E573" s="277"/>
      <c r="F573" s="277"/>
      <c r="G573" s="277"/>
      <c r="H573" s="278"/>
      <c r="I573" s="161"/>
      <c r="J573" s="271"/>
      <c r="K573" s="271"/>
      <c r="L573" s="271"/>
      <c r="M573" s="273"/>
      <c r="N573" s="16"/>
      <c r="O573" s="5"/>
      <c r="P573" s="6"/>
      <c r="Q573" s="12"/>
    </row>
    <row r="574" spans="1:17" ht="1.5" customHeight="1">
      <c r="A574" s="36"/>
      <c r="B574" s="36"/>
      <c r="C574" s="45"/>
      <c r="D574" s="45"/>
      <c r="E574" s="46"/>
      <c r="F574" s="46"/>
      <c r="G574" s="46"/>
      <c r="H574" s="47"/>
      <c r="I574" s="48"/>
      <c r="J574" s="49"/>
      <c r="K574" s="49"/>
      <c r="L574" s="49"/>
      <c r="M574" s="50"/>
      <c r="N574" s="16"/>
      <c r="O574" s="5"/>
      <c r="P574" s="6"/>
      <c r="Q574" s="12"/>
    </row>
    <row r="575" spans="1:17" ht="12.75">
      <c r="A575" s="274" t="s">
        <v>8</v>
      </c>
      <c r="B575" s="275"/>
      <c r="C575" s="276" t="s">
        <v>480</v>
      </c>
      <c r="D575" s="276">
        <v>1</v>
      </c>
      <c r="E575" s="277">
        <v>0</v>
      </c>
      <c r="F575" s="277">
        <v>0</v>
      </c>
      <c r="G575" s="277">
        <v>0</v>
      </c>
      <c r="H575" s="277">
        <f>$D575*(((E575*(1+$E$2/100))+(F575*(1+$E$4/100))+(G575*(1+$E$3/100)))*(1+$E$5/100))</f>
        <v>0</v>
      </c>
      <c r="I575" s="161"/>
      <c r="J575" s="271">
        <v>405</v>
      </c>
      <c r="K575" s="271">
        <v>21</v>
      </c>
      <c r="L575" s="271">
        <v>0</v>
      </c>
      <c r="M575" s="272">
        <f>$D575*(((J575*(1+$E$2/100))+(K575*(1+$E$4/100))+(L575*(1+$E$3/100)))*(1+$E$5/100))</f>
        <v>524.4690000000002</v>
      </c>
      <c r="N575" s="16"/>
      <c r="O575" s="5"/>
      <c r="P575" s="6"/>
      <c r="Q575" s="12"/>
    </row>
    <row r="576" spans="1:17" ht="12.75">
      <c r="A576" s="279" t="s">
        <v>13</v>
      </c>
      <c r="B576" s="280"/>
      <c r="C576" s="276"/>
      <c r="D576" s="276"/>
      <c r="E576" s="277"/>
      <c r="F576" s="277"/>
      <c r="G576" s="277"/>
      <c r="H576" s="278"/>
      <c r="I576" s="161"/>
      <c r="J576" s="271"/>
      <c r="K576" s="271"/>
      <c r="L576" s="271"/>
      <c r="M576" s="273"/>
      <c r="N576" s="16"/>
      <c r="O576" s="5"/>
      <c r="P576" s="6"/>
      <c r="Q576" s="12"/>
    </row>
    <row r="577" spans="1:17" ht="1.5" customHeight="1">
      <c r="A577" s="36"/>
      <c r="B577" s="36"/>
      <c r="C577" s="51"/>
      <c r="D577" s="51"/>
      <c r="E577" s="52"/>
      <c r="F577" s="52"/>
      <c r="G577" s="52"/>
      <c r="H577" s="52"/>
      <c r="I577" s="48"/>
      <c r="J577" s="49"/>
      <c r="K577" s="49"/>
      <c r="L577" s="49"/>
      <c r="M577" s="50"/>
      <c r="N577" s="16"/>
      <c r="O577" s="5"/>
      <c r="P577" s="6"/>
      <c r="Q577" s="12"/>
    </row>
    <row r="578" spans="1:17" ht="12.75">
      <c r="A578" s="274" t="s">
        <v>9</v>
      </c>
      <c r="B578" s="275"/>
      <c r="C578" s="276" t="s">
        <v>480</v>
      </c>
      <c r="D578" s="276">
        <v>1</v>
      </c>
      <c r="E578" s="277">
        <v>0</v>
      </c>
      <c r="F578" s="277">
        <v>0</v>
      </c>
      <c r="G578" s="277">
        <v>0</v>
      </c>
      <c r="H578" s="277">
        <f>$D578*(((E578*(1+$E$2/100))+(F578*(1+$E$4/100))+(G578*(1+$E$3/100)))*(1+$E$5/100))</f>
        <v>0</v>
      </c>
      <c r="I578" s="161"/>
      <c r="J578" s="271">
        <v>40</v>
      </c>
      <c r="K578" s="271">
        <v>7</v>
      </c>
      <c r="L578" s="271">
        <v>0</v>
      </c>
      <c r="M578" s="272">
        <f>$D578*(((J578*(1+$E$2/100))+(K578*(1+$E$4/100))+(L578*(1+$E$3/100)))*(1+$E$5/100))</f>
        <v>59.873000000000005</v>
      </c>
      <c r="N578" s="16"/>
      <c r="O578" s="5"/>
      <c r="P578" s="15"/>
      <c r="Q578" s="12"/>
    </row>
    <row r="579" spans="1:17" ht="12.75">
      <c r="A579" s="279" t="s">
        <v>10</v>
      </c>
      <c r="B579" s="280"/>
      <c r="C579" s="276"/>
      <c r="D579" s="276"/>
      <c r="E579" s="277"/>
      <c r="F579" s="277"/>
      <c r="G579" s="277"/>
      <c r="H579" s="278"/>
      <c r="I579" s="161"/>
      <c r="J579" s="271"/>
      <c r="K579" s="271"/>
      <c r="L579" s="271"/>
      <c r="M579" s="273"/>
      <c r="N579" s="16"/>
      <c r="O579" s="5"/>
      <c r="P579" s="15"/>
      <c r="Q579" s="12"/>
    </row>
    <row r="580" spans="1:17" ht="1.5" customHeight="1">
      <c r="A580" s="36"/>
      <c r="B580" s="36"/>
      <c r="C580" s="51"/>
      <c r="D580" s="51"/>
      <c r="E580" s="53"/>
      <c r="F580" s="53"/>
      <c r="G580" s="53"/>
      <c r="H580" s="53"/>
      <c r="I580" s="48"/>
      <c r="J580" s="53"/>
      <c r="K580" s="53"/>
      <c r="L580" s="53"/>
      <c r="M580" s="54"/>
      <c r="N580" s="16"/>
      <c r="O580" s="5"/>
      <c r="P580" s="15"/>
      <c r="Q580" s="12"/>
    </row>
    <row r="581" spans="1:17" ht="12.75">
      <c r="A581" s="274" t="s">
        <v>158</v>
      </c>
      <c r="B581" s="275"/>
      <c r="C581" s="276" t="s">
        <v>480</v>
      </c>
      <c r="D581" s="276">
        <v>1</v>
      </c>
      <c r="E581" s="277">
        <v>0</v>
      </c>
      <c r="F581" s="277">
        <v>0</v>
      </c>
      <c r="G581" s="277">
        <v>0</v>
      </c>
      <c r="H581" s="277">
        <f>$D581*(((E581*(1+$E$2/100))+(F581*(1+$E$4/100))+(G581*(1+$E$3/100)))*(1+$E$5/100))</f>
        <v>0</v>
      </c>
      <c r="I581" s="161"/>
      <c r="J581" s="271">
        <v>812.25</v>
      </c>
      <c r="K581" s="271">
        <v>336</v>
      </c>
      <c r="L581" s="271">
        <v>0</v>
      </c>
      <c r="M581" s="272">
        <f>$D581*(((J581*(1+$E$2/100))+(K581*(1+$E$4/100))+(L581*(1+$E$3/100)))*(1+$E$5/100))</f>
        <v>1533.5265000000002</v>
      </c>
      <c r="N581" s="16"/>
      <c r="O581" s="5"/>
      <c r="P581" s="6"/>
      <c r="Q581" s="12"/>
    </row>
    <row r="582" spans="1:17" ht="12.75">
      <c r="A582" s="279" t="s">
        <v>12</v>
      </c>
      <c r="B582" s="280"/>
      <c r="C582" s="276"/>
      <c r="D582" s="276"/>
      <c r="E582" s="277"/>
      <c r="F582" s="277"/>
      <c r="G582" s="277"/>
      <c r="H582" s="278"/>
      <c r="I582" s="161"/>
      <c r="J582" s="271"/>
      <c r="K582" s="271"/>
      <c r="L582" s="271"/>
      <c r="M582" s="273"/>
      <c r="N582" s="16"/>
      <c r="O582" s="5"/>
      <c r="P582" s="6"/>
      <c r="Q582" s="12"/>
    </row>
    <row r="583" spans="1:17" ht="1.5" customHeight="1">
      <c r="A583" s="36"/>
      <c r="B583" s="36"/>
      <c r="C583" s="51"/>
      <c r="D583" s="51"/>
      <c r="E583" s="52"/>
      <c r="F583" s="52"/>
      <c r="G583" s="52"/>
      <c r="H583" s="52"/>
      <c r="I583" s="48"/>
      <c r="J583" s="49"/>
      <c r="K583" s="49"/>
      <c r="L583" s="49"/>
      <c r="M583" s="50"/>
      <c r="N583" s="16"/>
      <c r="O583" s="5"/>
      <c r="P583" s="6"/>
      <c r="Q583" s="12"/>
    </row>
    <row r="584" spans="1:17" ht="12.75">
      <c r="A584" s="274" t="s">
        <v>15</v>
      </c>
      <c r="B584" s="275"/>
      <c r="C584" s="276" t="s">
        <v>480</v>
      </c>
      <c r="D584" s="276">
        <v>1</v>
      </c>
      <c r="E584" s="277">
        <v>0</v>
      </c>
      <c r="F584" s="277">
        <v>0</v>
      </c>
      <c r="G584" s="277">
        <v>0</v>
      </c>
      <c r="H584" s="277">
        <f>$D584*(((E584*(1+$E$2/100))+(F584*(1+$E$4/100))+(G584*(1+$E$3/100)))*(1+$E$5/100))</f>
        <v>0</v>
      </c>
      <c r="I584" s="161"/>
      <c r="J584" s="271">
        <v>243.75</v>
      </c>
      <c r="K584" s="271">
        <v>84</v>
      </c>
      <c r="L584" s="271">
        <v>0</v>
      </c>
      <c r="M584" s="272">
        <f>$D584*(((J584*(1+$E$2/100))+(K584*(1+$E$4/100))+(L584*(1+$E$3/100)))*(1+$E$5/100))</f>
        <v>432.6135</v>
      </c>
      <c r="N584" s="16"/>
      <c r="O584" s="5"/>
      <c r="P584" s="6"/>
      <c r="Q584" s="12"/>
    </row>
    <row r="585" spans="1:17" ht="12.75">
      <c r="A585" s="279" t="s">
        <v>16</v>
      </c>
      <c r="B585" s="280"/>
      <c r="C585" s="276"/>
      <c r="D585" s="276"/>
      <c r="E585" s="277"/>
      <c r="F585" s="277"/>
      <c r="G585" s="277"/>
      <c r="H585" s="278"/>
      <c r="I585" s="161"/>
      <c r="J585" s="271"/>
      <c r="K585" s="271"/>
      <c r="L585" s="271"/>
      <c r="M585" s="273"/>
      <c r="N585" s="16"/>
      <c r="O585" s="5"/>
      <c r="P585" s="6"/>
      <c r="Q585" s="12"/>
    </row>
    <row r="586" spans="1:17" ht="1.5" customHeight="1">
      <c r="A586" s="36"/>
      <c r="B586" s="36"/>
      <c r="C586" s="45"/>
      <c r="D586" s="45"/>
      <c r="E586" s="46"/>
      <c r="F586" s="46"/>
      <c r="G586" s="46"/>
      <c r="H586" s="47"/>
      <c r="I586" s="48"/>
      <c r="J586" s="49"/>
      <c r="K586" s="49"/>
      <c r="L586" s="49"/>
      <c r="M586" s="50"/>
      <c r="N586" s="16"/>
      <c r="O586" s="5"/>
      <c r="P586" s="6"/>
      <c r="Q586" s="12"/>
    </row>
    <row r="587" spans="1:17" ht="12.75">
      <c r="A587" s="274" t="s">
        <v>331</v>
      </c>
      <c r="B587" s="275"/>
      <c r="C587" s="276" t="s">
        <v>480</v>
      </c>
      <c r="D587" s="276">
        <v>1</v>
      </c>
      <c r="E587" s="277">
        <v>0</v>
      </c>
      <c r="F587" s="277">
        <v>0</v>
      </c>
      <c r="G587" s="277">
        <v>0</v>
      </c>
      <c r="H587" s="277">
        <f>$D587*(((E587*(1+$E$2/100))+(F587*(1+$E$4/100))+(G587*(1+$E$3/100)))*(1+$E$5/100))</f>
        <v>0</v>
      </c>
      <c r="I587" s="161"/>
      <c r="J587" s="271">
        <v>164</v>
      </c>
      <c r="K587" s="271">
        <v>84</v>
      </c>
      <c r="L587" s="271">
        <v>0</v>
      </c>
      <c r="M587" s="272">
        <f>$D587*(((J587*(1+$E$2/100))+(K587*(1+$E$4/100))+(L587*(1+$E$3/100)))*(1+$E$5/100))</f>
        <v>336.11600000000004</v>
      </c>
      <c r="N587" s="16"/>
      <c r="O587" s="5"/>
      <c r="P587" s="6"/>
      <c r="Q587" s="12"/>
    </row>
    <row r="588" spans="1:17" ht="12.75">
      <c r="A588" s="279" t="s">
        <v>10</v>
      </c>
      <c r="B588" s="280"/>
      <c r="C588" s="276"/>
      <c r="D588" s="276"/>
      <c r="E588" s="277"/>
      <c r="F588" s="277"/>
      <c r="G588" s="277"/>
      <c r="H588" s="278"/>
      <c r="I588" s="161"/>
      <c r="J588" s="271"/>
      <c r="K588" s="271"/>
      <c r="L588" s="271"/>
      <c r="M588" s="273"/>
      <c r="N588" s="16"/>
      <c r="O588" s="5"/>
      <c r="P588" s="6"/>
      <c r="Q588" s="12"/>
    </row>
    <row r="589" spans="1:17" ht="1.5" customHeight="1">
      <c r="A589" s="36"/>
      <c r="B589" s="36"/>
      <c r="C589" s="45"/>
      <c r="D589" s="45"/>
      <c r="E589" s="46"/>
      <c r="F589" s="46"/>
      <c r="G589" s="46"/>
      <c r="H589" s="47"/>
      <c r="I589" s="48"/>
      <c r="J589" s="49"/>
      <c r="K589" s="49"/>
      <c r="L589" s="49"/>
      <c r="M589" s="50"/>
      <c r="N589" s="16"/>
      <c r="O589" s="5"/>
      <c r="P589" s="6"/>
      <c r="Q589" s="12"/>
    </row>
    <row r="590" spans="1:17" ht="12.75">
      <c r="A590" s="274" t="s">
        <v>21</v>
      </c>
      <c r="B590" s="275"/>
      <c r="C590" s="276" t="s">
        <v>481</v>
      </c>
      <c r="D590" s="276">
        <v>480</v>
      </c>
      <c r="E590" s="277">
        <v>0</v>
      </c>
      <c r="F590" s="277">
        <v>0</v>
      </c>
      <c r="G590" s="277">
        <v>0</v>
      </c>
      <c r="H590" s="277">
        <f>$D590*(((E590*(1+$E$2/100))+(F590*(1+$E$4/100))+(G590*(1+$E$3/100)))*(1+$E$5/100))</f>
        <v>0</v>
      </c>
      <c r="I590" s="161"/>
      <c r="J590" s="271">
        <v>0.08</v>
      </c>
      <c r="K590" s="271">
        <v>0.375</v>
      </c>
      <c r="L590" s="271">
        <v>0</v>
      </c>
      <c r="M590" s="272">
        <f>$D590*(((J590*(1+$E$2/100))+(K590*(1+$E$4/100))+(L590*(1+$E$3/100)))*(1+$E$5/100))</f>
        <v>341.484</v>
      </c>
      <c r="N590" s="16"/>
      <c r="O590" s="5"/>
      <c r="P590" s="6"/>
      <c r="Q590" s="12"/>
    </row>
    <row r="591" spans="1:17" ht="12.75">
      <c r="A591" s="279" t="s">
        <v>22</v>
      </c>
      <c r="B591" s="280"/>
      <c r="C591" s="276"/>
      <c r="D591" s="276"/>
      <c r="E591" s="277"/>
      <c r="F591" s="277"/>
      <c r="G591" s="277"/>
      <c r="H591" s="278"/>
      <c r="I591" s="161"/>
      <c r="J591" s="271"/>
      <c r="K591" s="271"/>
      <c r="L591" s="271"/>
      <c r="M591" s="273"/>
      <c r="N591" s="16"/>
      <c r="O591" s="5"/>
      <c r="P591" s="6"/>
      <c r="Q591" s="12"/>
    </row>
    <row r="592" spans="1:17" ht="1.5" customHeight="1">
      <c r="A592" s="36"/>
      <c r="B592" s="36"/>
      <c r="C592" s="45"/>
      <c r="D592" s="45"/>
      <c r="E592" s="46"/>
      <c r="F592" s="46"/>
      <c r="G592" s="46"/>
      <c r="H592" s="47"/>
      <c r="I592" s="48"/>
      <c r="J592" s="49"/>
      <c r="K592" s="49"/>
      <c r="L592" s="49"/>
      <c r="M592" s="50"/>
      <c r="N592" s="16"/>
      <c r="O592" s="5"/>
      <c r="P592" s="6"/>
      <c r="Q592" s="12"/>
    </row>
    <row r="593" spans="1:17" ht="12.75">
      <c r="A593" s="274" t="s">
        <v>25</v>
      </c>
      <c r="B593" s="275"/>
      <c r="C593" s="276" t="s">
        <v>481</v>
      </c>
      <c r="D593" s="276">
        <v>480</v>
      </c>
      <c r="E593" s="277">
        <v>0</v>
      </c>
      <c r="F593" s="277">
        <v>0</v>
      </c>
      <c r="G593" s="277">
        <v>0</v>
      </c>
      <c r="H593" s="277">
        <f>$D593*(((E593*(1+$E$2/100))+(F593*(1+$E$4/100))+(G593*(1+$E$3/100)))*(1+$E$5/100))</f>
        <v>0</v>
      </c>
      <c r="I593" s="161"/>
      <c r="J593" s="271">
        <v>0.228</v>
      </c>
      <c r="K593" s="271">
        <v>0.375</v>
      </c>
      <c r="L593" s="271">
        <v>0</v>
      </c>
      <c r="M593" s="272">
        <f>$D593*(((J593*(1+$E$2/100))+(K593*(1+$E$4/100))+(L593*(1+$E$3/100)))*(1+$E$5/100))</f>
        <v>427.4424</v>
      </c>
      <c r="N593" s="16"/>
      <c r="O593" s="5"/>
      <c r="P593" s="15"/>
      <c r="Q593" s="12"/>
    </row>
    <row r="594" spans="1:17" ht="12.75">
      <c r="A594" s="279" t="s">
        <v>26</v>
      </c>
      <c r="B594" s="280"/>
      <c r="C594" s="276"/>
      <c r="D594" s="276"/>
      <c r="E594" s="277"/>
      <c r="F594" s="277"/>
      <c r="G594" s="277"/>
      <c r="H594" s="278"/>
      <c r="I594" s="161"/>
      <c r="J594" s="271"/>
      <c r="K594" s="271"/>
      <c r="L594" s="271"/>
      <c r="M594" s="273"/>
      <c r="N594" s="16"/>
      <c r="O594" s="5"/>
      <c r="P594" s="15"/>
      <c r="Q594" s="12"/>
    </row>
    <row r="595" spans="1:17" ht="1.5" customHeight="1">
      <c r="A595" s="36"/>
      <c r="B595" s="36"/>
      <c r="C595" s="51"/>
      <c r="D595" s="51"/>
      <c r="E595" s="53"/>
      <c r="F595" s="53"/>
      <c r="G595" s="53"/>
      <c r="H595" s="53"/>
      <c r="I595" s="48"/>
      <c r="J595" s="53"/>
      <c r="K595" s="53"/>
      <c r="L595" s="53"/>
      <c r="M595" s="54"/>
      <c r="N595" s="16"/>
      <c r="O595" s="5"/>
      <c r="P595" s="15"/>
      <c r="Q595" s="12"/>
    </row>
    <row r="596" spans="1:14" ht="12.75">
      <c r="A596" s="274" t="s">
        <v>65</v>
      </c>
      <c r="B596" s="275"/>
      <c r="C596" s="276" t="s">
        <v>481</v>
      </c>
      <c r="D596" s="276">
        <v>510</v>
      </c>
      <c r="E596" s="277">
        <v>2.44</v>
      </c>
      <c r="F596" s="277">
        <v>3.73</v>
      </c>
      <c r="G596" s="277">
        <v>0</v>
      </c>
      <c r="H596" s="277">
        <f>$D596*(((E596*(1+$E$2/100))+(F596*(1+$E$4/100))+(G596*(1+$E$3/100)))*(1+$E$5/100))</f>
        <v>4623.5937</v>
      </c>
      <c r="I596" s="161"/>
      <c r="J596" s="271">
        <v>0</v>
      </c>
      <c r="K596" s="271">
        <v>0</v>
      </c>
      <c r="L596" s="271">
        <v>0</v>
      </c>
      <c r="M596" s="272">
        <f>$D596*(((J596*(1+$E$2/100))+(K596*(1+$E$4/100))+(L596*(1+$E$3/100)))*(1+$E$5/100))</f>
        <v>0</v>
      </c>
      <c r="N596" s="16"/>
    </row>
    <row r="597" spans="1:14" ht="12.75">
      <c r="A597" s="274" t="s">
        <v>301</v>
      </c>
      <c r="B597" s="275"/>
      <c r="C597" s="276"/>
      <c r="D597" s="276"/>
      <c r="E597" s="277"/>
      <c r="F597" s="277"/>
      <c r="G597" s="277"/>
      <c r="H597" s="278"/>
      <c r="I597" s="161"/>
      <c r="J597" s="271"/>
      <c r="K597" s="271"/>
      <c r="L597" s="271"/>
      <c r="M597" s="273"/>
      <c r="N597" s="16"/>
    </row>
    <row r="598" spans="1:14" ht="1.5" customHeight="1">
      <c r="A598" s="36"/>
      <c r="B598" s="36"/>
      <c r="C598" s="51"/>
      <c r="D598" s="51"/>
      <c r="E598" s="52"/>
      <c r="F598" s="52"/>
      <c r="G598" s="52"/>
      <c r="H598" s="52"/>
      <c r="I598" s="48"/>
      <c r="J598" s="49"/>
      <c r="K598" s="49"/>
      <c r="L598" s="49"/>
      <c r="M598" s="50"/>
      <c r="N598" s="16"/>
    </row>
    <row r="599" spans="1:17" ht="12.75">
      <c r="A599" s="274" t="s">
        <v>56</v>
      </c>
      <c r="B599" s="275"/>
      <c r="C599" s="276" t="s">
        <v>57</v>
      </c>
      <c r="D599" s="276">
        <v>1</v>
      </c>
      <c r="E599" s="277">
        <v>382.4</v>
      </c>
      <c r="F599" s="277">
        <v>628.25</v>
      </c>
      <c r="G599" s="277">
        <v>0</v>
      </c>
      <c r="H599" s="277">
        <f>$D599*(((E599*(1+$E$2/100))+(F599*(1+$E$4/100))+(G599*(1+$E$3/100)))*(1+$E$5/100))</f>
        <v>1492.4057500000001</v>
      </c>
      <c r="I599" s="161"/>
      <c r="J599" s="271">
        <v>0</v>
      </c>
      <c r="K599" s="271">
        <v>0</v>
      </c>
      <c r="L599" s="271">
        <v>0</v>
      </c>
      <c r="M599" s="272">
        <f>$D599*(((J599*(1+$E$2/100))+(K599*(1+$E$4/100))+(L599*(1+$E$3/100)))*(1+$E$5/100))</f>
        <v>0</v>
      </c>
      <c r="N599" s="16"/>
      <c r="O599" s="5"/>
      <c r="P599" s="6"/>
      <c r="Q599" s="12"/>
    </row>
    <row r="600" spans="1:17" ht="12.75">
      <c r="A600" s="274" t="s">
        <v>302</v>
      </c>
      <c r="B600" s="275"/>
      <c r="C600" s="276"/>
      <c r="D600" s="276"/>
      <c r="E600" s="277"/>
      <c r="F600" s="277"/>
      <c r="G600" s="277"/>
      <c r="H600" s="278"/>
      <c r="I600" s="161"/>
      <c r="J600" s="271"/>
      <c r="K600" s="271"/>
      <c r="L600" s="271"/>
      <c r="M600" s="273"/>
      <c r="N600" s="16"/>
      <c r="O600" s="5"/>
      <c r="P600" s="6"/>
      <c r="Q600" s="12"/>
    </row>
    <row r="601" spans="1:14" ht="1.5" customHeight="1">
      <c r="A601" s="44"/>
      <c r="B601" s="44"/>
      <c r="C601" s="45"/>
      <c r="D601" s="45"/>
      <c r="E601" s="46"/>
      <c r="F601" s="46"/>
      <c r="G601" s="46"/>
      <c r="H601" s="47"/>
      <c r="I601" s="48"/>
      <c r="J601" s="49"/>
      <c r="K601" s="49"/>
      <c r="L601" s="49"/>
      <c r="M601" s="50"/>
      <c r="N601" s="16"/>
    </row>
    <row r="602" spans="1:14" ht="12.75">
      <c r="A602" s="274"/>
      <c r="B602" s="275"/>
      <c r="C602" s="276"/>
      <c r="D602" s="276">
        <v>0</v>
      </c>
      <c r="E602" s="277">
        <v>0</v>
      </c>
      <c r="F602" s="277">
        <v>0</v>
      </c>
      <c r="G602" s="277">
        <v>0</v>
      </c>
      <c r="H602" s="277">
        <f>$D602*(((E602*(1+$E$2/100))+(F602*(1+$E$4/100))+(G602*(1+$E$3/100)))*(1+$E$5/100))</f>
        <v>0</v>
      </c>
      <c r="I602" s="161"/>
      <c r="J602" s="271">
        <v>0</v>
      </c>
      <c r="K602" s="271">
        <v>0</v>
      </c>
      <c r="L602" s="271">
        <v>0</v>
      </c>
      <c r="M602" s="272">
        <f>$D602*(((J602*(1+$E$2/100))+(K602*(1+$E$4/100))+(L602*(1+$E$3/100)))*(1+$E$5/100))</f>
        <v>0</v>
      </c>
      <c r="N602" s="16"/>
    </row>
    <row r="603" spans="1:14" ht="12.75">
      <c r="A603" s="274"/>
      <c r="B603" s="275"/>
      <c r="C603" s="276"/>
      <c r="D603" s="276"/>
      <c r="E603" s="277"/>
      <c r="F603" s="277"/>
      <c r="G603" s="277"/>
      <c r="H603" s="278"/>
      <c r="I603" s="161"/>
      <c r="J603" s="271"/>
      <c r="K603" s="271"/>
      <c r="L603" s="271"/>
      <c r="M603" s="273"/>
      <c r="N603" s="16"/>
    </row>
    <row r="604" spans="1:14" ht="1.5" customHeight="1">
      <c r="A604" s="36"/>
      <c r="B604" s="36"/>
      <c r="C604" s="51"/>
      <c r="D604" s="51"/>
      <c r="E604" s="53"/>
      <c r="F604" s="53"/>
      <c r="G604" s="53"/>
      <c r="H604" s="53"/>
      <c r="I604" s="48"/>
      <c r="J604" s="53"/>
      <c r="K604" s="53"/>
      <c r="L604" s="53"/>
      <c r="M604" s="54"/>
      <c r="N604" s="16"/>
    </row>
    <row r="605" spans="1:14" ht="12.75">
      <c r="A605" s="274"/>
      <c r="B605" s="275"/>
      <c r="C605" s="276"/>
      <c r="D605" s="276">
        <v>0</v>
      </c>
      <c r="E605" s="299">
        <v>0</v>
      </c>
      <c r="F605" s="299">
        <v>0</v>
      </c>
      <c r="G605" s="299">
        <v>0</v>
      </c>
      <c r="H605" s="277">
        <f>$D605*(((E605*(1+$E$2/100))+(F605*(1+$E$4/100))+(G605*(1+$E$3/100)))*(1+$E$5/100))</f>
        <v>0</v>
      </c>
      <c r="I605" s="161"/>
      <c r="J605" s="299">
        <v>0</v>
      </c>
      <c r="K605" s="299">
        <v>0</v>
      </c>
      <c r="L605" s="299">
        <v>0</v>
      </c>
      <c r="M605" s="272">
        <f>$D605*(((J605*(1+$E$2/100))+(K605*(1+$E$4/100))+(L605*(1+$E$3/100)))*(1+$E$5/100))</f>
        <v>0</v>
      </c>
      <c r="N605" s="16"/>
    </row>
    <row r="606" spans="1:14" ht="12.75">
      <c r="A606" s="274"/>
      <c r="B606" s="275"/>
      <c r="C606" s="276"/>
      <c r="D606" s="276"/>
      <c r="E606" s="299"/>
      <c r="F606" s="299"/>
      <c r="G606" s="299"/>
      <c r="H606" s="278"/>
      <c r="I606" s="161"/>
      <c r="J606" s="299"/>
      <c r="K606" s="299"/>
      <c r="L606" s="299"/>
      <c r="M606" s="273"/>
      <c r="N606" s="16"/>
    </row>
    <row r="607" spans="1:14" ht="1.5" customHeight="1">
      <c r="A607" s="55"/>
      <c r="B607" s="55"/>
      <c r="C607" s="55"/>
      <c r="D607" s="55"/>
      <c r="E607" s="56"/>
      <c r="F607" s="56"/>
      <c r="G607" s="56"/>
      <c r="H607" s="56"/>
      <c r="I607" s="55"/>
      <c r="J607" s="55"/>
      <c r="K607" s="55"/>
      <c r="L607" s="55"/>
      <c r="M607" s="57"/>
      <c r="N607" s="16"/>
    </row>
    <row r="608" spans="1:14" ht="12.75">
      <c r="A608" s="160" t="s">
        <v>143</v>
      </c>
      <c r="B608" s="160"/>
      <c r="C608" s="160"/>
      <c r="D608" s="160"/>
      <c r="E608" s="162"/>
      <c r="F608" s="162"/>
      <c r="G608" s="162"/>
      <c r="H608" s="163">
        <f>SUM(H557:H606)</f>
        <v>6115.99945</v>
      </c>
      <c r="I608" s="164"/>
      <c r="J608" s="160"/>
      <c r="K608" s="165"/>
      <c r="L608" s="150"/>
      <c r="M608" s="163">
        <f>SUM(M557:M606)</f>
        <v>5502.677768500002</v>
      </c>
      <c r="N608" s="16"/>
    </row>
    <row r="609" spans="1:14" ht="1.5" customHeight="1">
      <c r="A609" s="58"/>
      <c r="B609" s="58"/>
      <c r="C609" s="58"/>
      <c r="D609" s="58"/>
      <c r="E609" s="58"/>
      <c r="F609" s="59"/>
      <c r="G609" s="58"/>
      <c r="H609" s="60"/>
      <c r="I609" s="58"/>
      <c r="J609" s="58"/>
      <c r="K609" s="59"/>
      <c r="L609" s="55"/>
      <c r="M609" s="60"/>
      <c r="N609" s="16"/>
    </row>
    <row r="610" spans="1:14" ht="12.75">
      <c r="A610" s="160" t="s">
        <v>144</v>
      </c>
      <c r="B610" s="160"/>
      <c r="C610" s="160"/>
      <c r="D610" s="160"/>
      <c r="E610" s="162"/>
      <c r="F610" s="162"/>
      <c r="G610" s="162"/>
      <c r="H610" s="163">
        <f>H596</f>
        <v>4623.5937</v>
      </c>
      <c r="I610" s="164"/>
      <c r="J610" s="160"/>
      <c r="K610" s="165"/>
      <c r="L610" s="150"/>
      <c r="M610" s="163">
        <f>M557+M560+M563+M566+M584+M590+M593</f>
        <v>2527.1777685</v>
      </c>
      <c r="N610" s="16"/>
    </row>
    <row r="611" spans="1:13" ht="12.75">
      <c r="A611" s="286" t="s">
        <v>377</v>
      </c>
      <c r="B611" s="287"/>
      <c r="C611" s="287"/>
      <c r="D611" s="287"/>
      <c r="E611" s="287"/>
      <c r="F611" s="287"/>
      <c r="G611" s="287"/>
      <c r="H611" s="287"/>
      <c r="I611" s="287"/>
      <c r="J611" s="287"/>
      <c r="K611" s="287"/>
      <c r="L611" s="287"/>
      <c r="M611" s="287"/>
    </row>
    <row r="612" spans="1:13" ht="12.75">
      <c r="A612" s="306" t="s">
        <v>443</v>
      </c>
      <c r="B612" s="307"/>
      <c r="C612" s="307"/>
      <c r="D612" s="307"/>
      <c r="E612" s="307"/>
      <c r="F612" s="307"/>
      <c r="G612" s="307"/>
      <c r="H612" s="307"/>
      <c r="I612" s="307"/>
      <c r="J612" s="307"/>
      <c r="K612" s="307"/>
      <c r="L612" s="307"/>
      <c r="M612" s="307"/>
    </row>
    <row r="613" spans="1:13" ht="12.75">
      <c r="A613" s="296" t="s">
        <v>203</v>
      </c>
      <c r="B613" s="297"/>
      <c r="C613" s="297"/>
      <c r="D613" s="297"/>
      <c r="E613" s="297"/>
      <c r="F613" s="297"/>
      <c r="G613" s="297"/>
      <c r="H613" s="297"/>
      <c r="I613" s="297"/>
      <c r="J613" s="297"/>
      <c r="K613" s="297"/>
      <c r="L613" s="297"/>
      <c r="M613" s="297"/>
    </row>
    <row r="614" spans="1:13" ht="12.75">
      <c r="A614" s="291" t="s">
        <v>447</v>
      </c>
      <c r="B614" s="301"/>
      <c r="C614" s="301"/>
      <c r="D614" s="301"/>
      <c r="E614" s="301"/>
      <c r="F614" s="301"/>
      <c r="G614" s="301"/>
      <c r="H614" s="301"/>
      <c r="I614" s="301"/>
      <c r="J614" s="301"/>
      <c r="K614" s="301"/>
      <c r="L614" s="301"/>
      <c r="M614" s="301"/>
    </row>
    <row r="615" spans="1:13" ht="12.75">
      <c r="A615" s="301"/>
      <c r="B615" s="301"/>
      <c r="C615" s="301"/>
      <c r="D615" s="301"/>
      <c r="E615" s="301"/>
      <c r="F615" s="301"/>
      <c r="G615" s="301"/>
      <c r="H615" s="301"/>
      <c r="I615" s="301"/>
      <c r="J615" s="301"/>
      <c r="K615" s="301"/>
      <c r="L615" s="301"/>
      <c r="M615" s="301"/>
    </row>
    <row r="616" spans="1:13" ht="12.75">
      <c r="A616" s="301"/>
      <c r="B616" s="301"/>
      <c r="C616" s="301"/>
      <c r="D616" s="301"/>
      <c r="E616" s="301"/>
      <c r="F616" s="301"/>
      <c r="G616" s="301"/>
      <c r="H616" s="301"/>
      <c r="I616" s="301"/>
      <c r="J616" s="301"/>
      <c r="K616" s="301"/>
      <c r="L616" s="301"/>
      <c r="M616" s="301"/>
    </row>
    <row r="617" spans="1:13" ht="12.75">
      <c r="A617" s="150"/>
      <c r="B617" s="150"/>
      <c r="C617" s="150"/>
      <c r="D617" s="150"/>
      <c r="E617" s="284" t="s">
        <v>477</v>
      </c>
      <c r="F617" s="284"/>
      <c r="G617" s="284"/>
      <c r="H617" s="151"/>
      <c r="I617" s="160"/>
      <c r="J617" s="284" t="s">
        <v>469</v>
      </c>
      <c r="K617" s="284"/>
      <c r="L617" s="284"/>
      <c r="M617" s="285"/>
    </row>
    <row r="618" spans="1:13" ht="12.75">
      <c r="A618" s="160" t="s">
        <v>478</v>
      </c>
      <c r="B618" s="160"/>
      <c r="C618" s="151" t="s">
        <v>479</v>
      </c>
      <c r="D618" s="151" t="s">
        <v>482</v>
      </c>
      <c r="E618" s="151" t="s">
        <v>468</v>
      </c>
      <c r="F618" s="151" t="s">
        <v>493</v>
      </c>
      <c r="G618" s="151" t="s">
        <v>467</v>
      </c>
      <c r="H618" s="151" t="s">
        <v>61</v>
      </c>
      <c r="I618" s="160"/>
      <c r="J618" s="151" t="s">
        <v>468</v>
      </c>
      <c r="K618" s="151" t="s">
        <v>493</v>
      </c>
      <c r="L618" s="151" t="s">
        <v>467</v>
      </c>
      <c r="M618" s="151" t="s">
        <v>61</v>
      </c>
    </row>
    <row r="619" spans="1:13" ht="1.5" customHeight="1">
      <c r="A619" s="36"/>
      <c r="B619" s="36"/>
      <c r="C619" s="38"/>
      <c r="D619" s="38"/>
      <c r="E619" s="41"/>
      <c r="F619" s="41"/>
      <c r="G619" s="41"/>
      <c r="H619" s="41"/>
      <c r="I619" s="42"/>
      <c r="J619" s="41"/>
      <c r="K619" s="41"/>
      <c r="L619" s="41"/>
      <c r="M619" s="43"/>
    </row>
    <row r="620" spans="1:14" ht="12.75">
      <c r="A620" s="274" t="s">
        <v>247</v>
      </c>
      <c r="B620" s="275"/>
      <c r="C620" s="276" t="s">
        <v>480</v>
      </c>
      <c r="D620" s="276">
        <v>1</v>
      </c>
      <c r="E620" s="277">
        <v>0</v>
      </c>
      <c r="F620" s="277">
        <v>0</v>
      </c>
      <c r="G620" s="277">
        <v>0</v>
      </c>
      <c r="H620" s="277">
        <f>$D620*(((E620*(1+$E$2/100))+(F620*(1+$E$4/100))+(G620*(1+$E$3/100)))*(1+$E$5/100))</f>
        <v>0</v>
      </c>
      <c r="I620" s="161"/>
      <c r="J620" s="271">
        <v>114.95</v>
      </c>
      <c r="K620" s="271">
        <v>84</v>
      </c>
      <c r="L620" s="271">
        <v>0</v>
      </c>
      <c r="M620" s="272">
        <f>$D620*(((J620*(1+$E$2/100))+(K620*(1+$E$4/100))+(L620*(1+$E$3/100)))*(1+$E$5/100))</f>
        <v>276.76550000000003</v>
      </c>
      <c r="N620" s="16"/>
    </row>
    <row r="621" spans="1:14" ht="12.75">
      <c r="A621" s="279" t="s">
        <v>246</v>
      </c>
      <c r="B621" s="280"/>
      <c r="C621" s="276"/>
      <c r="D621" s="276"/>
      <c r="E621" s="277"/>
      <c r="F621" s="277"/>
      <c r="G621" s="277"/>
      <c r="H621" s="278"/>
      <c r="I621" s="161"/>
      <c r="J621" s="271"/>
      <c r="K621" s="271"/>
      <c r="L621" s="271"/>
      <c r="M621" s="273"/>
      <c r="N621" s="16"/>
    </row>
    <row r="622" spans="1:13" ht="1.5" customHeight="1">
      <c r="A622" s="44"/>
      <c r="B622" s="44"/>
      <c r="C622" s="45"/>
      <c r="D622" s="45"/>
      <c r="E622" s="46"/>
      <c r="F622" s="46"/>
      <c r="G622" s="46"/>
      <c r="H622" s="47"/>
      <c r="I622" s="48"/>
      <c r="J622" s="49"/>
      <c r="K622" s="49"/>
      <c r="L622" s="49"/>
      <c r="M622" s="50"/>
    </row>
    <row r="623" spans="1:13" ht="12.75">
      <c r="A623" s="274" t="s">
        <v>248</v>
      </c>
      <c r="B623" s="275"/>
      <c r="C623" s="276" t="s">
        <v>480</v>
      </c>
      <c r="D623" s="276">
        <v>1</v>
      </c>
      <c r="E623" s="277">
        <v>0</v>
      </c>
      <c r="F623" s="277">
        <v>0</v>
      </c>
      <c r="G623" s="277">
        <v>0</v>
      </c>
      <c r="H623" s="277">
        <f>$D623*(((E623*(1+$E$2/100))+(F623*(1+$E$4/100))+(G623*(1+$E$3/100)))*(1+$E$5/100))</f>
        <v>0</v>
      </c>
      <c r="I623" s="161"/>
      <c r="J623" s="271">
        <v>2875</v>
      </c>
      <c r="K623" s="271">
        <v>670</v>
      </c>
      <c r="L623" s="271">
        <v>0</v>
      </c>
      <c r="M623" s="272">
        <f>$D623*(((J623*(1+$E$2/100))+(K623*(1+$E$4/100))+(L623*(1+$E$3/100)))*(1+$E$5/100))</f>
        <v>4576.880000000001</v>
      </c>
    </row>
    <row r="624" spans="1:13" ht="12.75">
      <c r="A624" s="274" t="s">
        <v>303</v>
      </c>
      <c r="B624" s="275"/>
      <c r="C624" s="276"/>
      <c r="D624" s="276"/>
      <c r="E624" s="277"/>
      <c r="F624" s="277"/>
      <c r="G624" s="277"/>
      <c r="H624" s="278"/>
      <c r="I624" s="161"/>
      <c r="J624" s="271"/>
      <c r="K624" s="271"/>
      <c r="L624" s="271"/>
      <c r="M624" s="273"/>
    </row>
    <row r="625" spans="1:13" ht="1.5" customHeight="1">
      <c r="A625" s="292" t="s">
        <v>20</v>
      </c>
      <c r="B625" s="293"/>
      <c r="C625" s="51"/>
      <c r="D625" s="51"/>
      <c r="E625" s="52"/>
      <c r="F625" s="52"/>
      <c r="G625" s="52"/>
      <c r="H625" s="52"/>
      <c r="I625" s="48"/>
      <c r="J625" s="49"/>
      <c r="K625" s="49"/>
      <c r="L625" s="49"/>
      <c r="M625" s="50"/>
    </row>
    <row r="626" spans="1:13" ht="12.75">
      <c r="A626" s="274" t="s">
        <v>8</v>
      </c>
      <c r="B626" s="275"/>
      <c r="C626" s="276" t="s">
        <v>480</v>
      </c>
      <c r="D626" s="276">
        <v>1</v>
      </c>
      <c r="E626" s="277">
        <v>0</v>
      </c>
      <c r="F626" s="277">
        <v>0</v>
      </c>
      <c r="G626" s="277">
        <v>0</v>
      </c>
      <c r="H626" s="277">
        <f>$D626*(((E626*(1+$E$2/100))+(F626*(1+$E$4/100))+(G626*(1+$E$3/100)))*(1+$E$5/100))</f>
        <v>0</v>
      </c>
      <c r="I626" s="161"/>
      <c r="J626" s="271">
        <v>405</v>
      </c>
      <c r="K626" s="271">
        <v>21</v>
      </c>
      <c r="L626" s="271">
        <v>0</v>
      </c>
      <c r="M626" s="272">
        <f>$D626*(((J626*(1+$E$2/100))+(K626*(1+$E$4/100))+(L626*(1+$E$3/100)))*(1+$E$5/100))</f>
        <v>524.4690000000002</v>
      </c>
    </row>
    <row r="627" spans="1:13" ht="12.75">
      <c r="A627" s="279" t="s">
        <v>13</v>
      </c>
      <c r="B627" s="280"/>
      <c r="C627" s="276"/>
      <c r="D627" s="276"/>
      <c r="E627" s="277"/>
      <c r="F627" s="277"/>
      <c r="G627" s="277"/>
      <c r="H627" s="278"/>
      <c r="I627" s="161"/>
      <c r="J627" s="271"/>
      <c r="K627" s="271"/>
      <c r="L627" s="271"/>
      <c r="M627" s="273"/>
    </row>
    <row r="628" spans="1:13" ht="1.5" customHeight="1">
      <c r="A628" s="36"/>
      <c r="B628" s="36"/>
      <c r="C628" s="45"/>
      <c r="D628" s="45"/>
      <c r="E628" s="46"/>
      <c r="F628" s="46"/>
      <c r="G628" s="46"/>
      <c r="H628" s="47"/>
      <c r="I628" s="48"/>
      <c r="J628" s="49"/>
      <c r="K628" s="49"/>
      <c r="L628" s="49"/>
      <c r="M628" s="50"/>
    </row>
    <row r="629" spans="1:13" ht="12.75">
      <c r="A629" s="274" t="s">
        <v>9</v>
      </c>
      <c r="B629" s="275"/>
      <c r="C629" s="276" t="s">
        <v>480</v>
      </c>
      <c r="D629" s="276">
        <v>1</v>
      </c>
      <c r="E629" s="277">
        <v>0</v>
      </c>
      <c r="F629" s="277">
        <v>0</v>
      </c>
      <c r="G629" s="277">
        <v>0</v>
      </c>
      <c r="H629" s="277">
        <f>$D629*(((E629*(1+$E$2/100))+(F629*(1+$E$4/100))+(G629*(1+$E$3/100)))*(1+$E$5/100))</f>
        <v>0</v>
      </c>
      <c r="I629" s="161"/>
      <c r="J629" s="271">
        <v>40</v>
      </c>
      <c r="K629" s="271">
        <v>7</v>
      </c>
      <c r="L629" s="271">
        <v>0</v>
      </c>
      <c r="M629" s="272">
        <f>$D629*(((J629*(1+$E$2/100))+(K629*(1+$E$4/100))+(L629*(1+$E$3/100)))*(1+$E$5/100))</f>
        <v>59.873000000000005</v>
      </c>
    </row>
    <row r="630" spans="1:13" ht="12.75">
      <c r="A630" s="279" t="s">
        <v>10</v>
      </c>
      <c r="B630" s="280"/>
      <c r="C630" s="276"/>
      <c r="D630" s="276"/>
      <c r="E630" s="277"/>
      <c r="F630" s="277"/>
      <c r="G630" s="277"/>
      <c r="H630" s="278"/>
      <c r="I630" s="161"/>
      <c r="J630" s="271"/>
      <c r="K630" s="271"/>
      <c r="L630" s="271"/>
      <c r="M630" s="273"/>
    </row>
    <row r="631" spans="1:13" ht="1.5" customHeight="1">
      <c r="A631" s="36"/>
      <c r="B631" s="36"/>
      <c r="C631" s="45"/>
      <c r="D631" s="45"/>
      <c r="E631" s="46"/>
      <c r="F631" s="46"/>
      <c r="G631" s="46"/>
      <c r="H631" s="47"/>
      <c r="I631" s="48"/>
      <c r="J631" s="49"/>
      <c r="K631" s="49"/>
      <c r="L631" s="49"/>
      <c r="M631" s="50"/>
    </row>
    <row r="632" spans="1:13" ht="12.75">
      <c r="A632" s="274" t="s">
        <v>149</v>
      </c>
      <c r="B632" s="275"/>
      <c r="C632" s="276" t="s">
        <v>480</v>
      </c>
      <c r="D632" s="276">
        <v>1</v>
      </c>
      <c r="E632" s="277">
        <v>0</v>
      </c>
      <c r="F632" s="277">
        <v>0</v>
      </c>
      <c r="G632" s="277">
        <v>0</v>
      </c>
      <c r="H632" s="277">
        <f>$D632*(((E632*(1+$E$2/100))+(F632*(1+$E$4/100))+(G632*(1+$E$3/100)))*(1+$E$5/100))</f>
        <v>0</v>
      </c>
      <c r="I632" s="161"/>
      <c r="J632" s="271">
        <v>812.25</v>
      </c>
      <c r="K632" s="271">
        <v>336</v>
      </c>
      <c r="L632" s="271">
        <v>0</v>
      </c>
      <c r="M632" s="272">
        <f>$D632*(((J632*(1+$E$2/100))+(K632*(1+$E$4/100))+(L632*(1+$E$3/100)))*(1+$E$5/100))</f>
        <v>1533.5265000000002</v>
      </c>
    </row>
    <row r="633" spans="1:13" ht="12.75">
      <c r="A633" s="279" t="s">
        <v>12</v>
      </c>
      <c r="B633" s="280"/>
      <c r="C633" s="276"/>
      <c r="D633" s="276"/>
      <c r="E633" s="277"/>
      <c r="F633" s="277"/>
      <c r="G633" s="277"/>
      <c r="H633" s="278"/>
      <c r="I633" s="161"/>
      <c r="J633" s="271"/>
      <c r="K633" s="271"/>
      <c r="L633" s="271"/>
      <c r="M633" s="273"/>
    </row>
    <row r="634" spans="1:13" ht="1.5" customHeight="1">
      <c r="A634" s="36"/>
      <c r="B634" s="36"/>
      <c r="C634" s="51"/>
      <c r="D634" s="51"/>
      <c r="E634" s="52"/>
      <c r="F634" s="52"/>
      <c r="G634" s="52"/>
      <c r="H634" s="52"/>
      <c r="I634" s="48"/>
      <c r="J634" s="49"/>
      <c r="K634" s="49"/>
      <c r="L634" s="49"/>
      <c r="M634" s="50"/>
    </row>
    <row r="635" spans="1:13" ht="12.75">
      <c r="A635" s="274" t="s">
        <v>259</v>
      </c>
      <c r="B635" s="275"/>
      <c r="C635" s="276" t="s">
        <v>480</v>
      </c>
      <c r="D635" s="276">
        <v>1</v>
      </c>
      <c r="E635" s="277">
        <v>0</v>
      </c>
      <c r="F635" s="277">
        <v>0</v>
      </c>
      <c r="G635" s="277">
        <v>0</v>
      </c>
      <c r="H635" s="277">
        <f>$D635*(((E635*(1+$E$2/100))+(F635*(1+$E$4/100))+(G635*(1+$E$3/100)))*(1+$E$5/100))</f>
        <v>0</v>
      </c>
      <c r="I635" s="161"/>
      <c r="J635" s="271">
        <v>525</v>
      </c>
      <c r="K635" s="271">
        <v>84</v>
      </c>
      <c r="L635" s="271">
        <v>0</v>
      </c>
      <c r="M635" s="272">
        <f>$D635*(((J635*(1+$E$2/100))+(K635*(1+$E$4/100))+(L635*(1+$E$3/100)))*(1+$E$5/100))</f>
        <v>772.926</v>
      </c>
    </row>
    <row r="636" spans="1:13" ht="12.75">
      <c r="A636" s="279" t="s">
        <v>142</v>
      </c>
      <c r="B636" s="280"/>
      <c r="C636" s="276"/>
      <c r="D636" s="276"/>
      <c r="E636" s="277"/>
      <c r="F636" s="277"/>
      <c r="G636" s="277"/>
      <c r="H636" s="278"/>
      <c r="I636" s="161"/>
      <c r="J636" s="271"/>
      <c r="K636" s="271"/>
      <c r="L636" s="271"/>
      <c r="M636" s="273"/>
    </row>
    <row r="637" spans="1:13" ht="1.5" customHeight="1">
      <c r="A637" s="36"/>
      <c r="B637" s="36"/>
      <c r="C637" s="45"/>
      <c r="D637" s="45"/>
      <c r="E637" s="46"/>
      <c r="F637" s="46"/>
      <c r="G637" s="46"/>
      <c r="H637" s="47"/>
      <c r="I637" s="48"/>
      <c r="J637" s="49"/>
      <c r="K637" s="49"/>
      <c r="L637" s="49"/>
      <c r="M637" s="50"/>
    </row>
    <row r="638" spans="1:13" ht="12.75">
      <c r="A638" s="274" t="s">
        <v>252</v>
      </c>
      <c r="B638" s="275"/>
      <c r="C638" s="276" t="s">
        <v>481</v>
      </c>
      <c r="D638" s="276">
        <v>3000</v>
      </c>
      <c r="E638" s="277">
        <v>0</v>
      </c>
      <c r="F638" s="277">
        <v>0</v>
      </c>
      <c r="G638" s="277">
        <v>0</v>
      </c>
      <c r="H638" s="277">
        <f>$D638*(((E638*(1+$E$2/100))+(F638*(1+$E$4/100))+(G638*(1+$E$3/100)))*(1+$E$5/100))</f>
        <v>0</v>
      </c>
      <c r="I638" s="161"/>
      <c r="J638" s="271">
        <v>0.85</v>
      </c>
      <c r="K638" s="271">
        <v>0.5</v>
      </c>
      <c r="L638" s="271">
        <v>0</v>
      </c>
      <c r="M638" s="272">
        <f>$D638*(((J638*(1+$E$2/100))+(K638*(1+$E$4/100))+(L638*(1+$E$3/100)))*(1+$E$5/100))</f>
        <v>5544.000000000001</v>
      </c>
    </row>
    <row r="639" spans="1:13" ht="12.75">
      <c r="A639" s="279" t="s">
        <v>260</v>
      </c>
      <c r="B639" s="280"/>
      <c r="C639" s="276"/>
      <c r="D639" s="276"/>
      <c r="E639" s="277"/>
      <c r="F639" s="277"/>
      <c r="G639" s="277"/>
      <c r="H639" s="278"/>
      <c r="I639" s="161"/>
      <c r="J639" s="271"/>
      <c r="K639" s="271"/>
      <c r="L639" s="271"/>
      <c r="M639" s="273"/>
    </row>
    <row r="640" spans="1:13" ht="1.5" customHeight="1">
      <c r="A640" s="36"/>
      <c r="B640" s="36"/>
      <c r="C640" s="51"/>
      <c r="D640" s="51"/>
      <c r="E640" s="52"/>
      <c r="F640" s="52"/>
      <c r="G640" s="52"/>
      <c r="H640" s="52"/>
      <c r="I640" s="48"/>
      <c r="J640" s="49"/>
      <c r="K640" s="49"/>
      <c r="L640" s="49"/>
      <c r="M640" s="50"/>
    </row>
    <row r="641" spans="1:13" ht="12.75">
      <c r="A641" s="274" t="s">
        <v>257</v>
      </c>
      <c r="B641" s="275"/>
      <c r="C641" s="276" t="s">
        <v>480</v>
      </c>
      <c r="D641" s="276">
        <v>1</v>
      </c>
      <c r="E641" s="277">
        <v>0</v>
      </c>
      <c r="F641" s="277">
        <v>0</v>
      </c>
      <c r="G641" s="277">
        <v>0</v>
      </c>
      <c r="H641" s="277">
        <f>$D641*(((E641*(1+$E$2/100))+(F641*(1+$E$4/100))+(G641*(1+$E$3/100)))*(1+$E$5/100))</f>
        <v>0</v>
      </c>
      <c r="I641" s="161"/>
      <c r="J641" s="271">
        <v>4000</v>
      </c>
      <c r="K641" s="271">
        <v>336</v>
      </c>
      <c r="L641" s="271">
        <v>0</v>
      </c>
      <c r="M641" s="272">
        <f>$D641*(((J641*(1+$E$2/100))+(K641*(1+$E$4/100))+(L641*(1+$E$3/100)))*(1+$E$5/100))</f>
        <v>5390.704000000001</v>
      </c>
    </row>
    <row r="642" spans="1:13" ht="12.75">
      <c r="A642" s="279" t="s">
        <v>258</v>
      </c>
      <c r="B642" s="280"/>
      <c r="C642" s="276"/>
      <c r="D642" s="276"/>
      <c r="E642" s="277"/>
      <c r="F642" s="277"/>
      <c r="G642" s="277"/>
      <c r="H642" s="278"/>
      <c r="I642" s="161"/>
      <c r="J642" s="271"/>
      <c r="K642" s="271"/>
      <c r="L642" s="271"/>
      <c r="M642" s="273"/>
    </row>
    <row r="643" spans="1:13" ht="1.5" customHeight="1">
      <c r="A643" s="36"/>
      <c r="B643" s="36"/>
      <c r="C643" s="51"/>
      <c r="D643" s="51"/>
      <c r="E643" s="52"/>
      <c r="F643" s="52"/>
      <c r="G643" s="52"/>
      <c r="H643" s="52"/>
      <c r="I643" s="48"/>
      <c r="J643" s="49"/>
      <c r="K643" s="49"/>
      <c r="L643" s="49"/>
      <c r="M643" s="50"/>
    </row>
    <row r="644" spans="1:17" ht="12.75">
      <c r="A644" s="274" t="s">
        <v>21</v>
      </c>
      <c r="B644" s="275"/>
      <c r="C644" s="276" t="s">
        <v>481</v>
      </c>
      <c r="D644" s="276">
        <v>150</v>
      </c>
      <c r="E644" s="277">
        <v>0</v>
      </c>
      <c r="F644" s="277">
        <v>0</v>
      </c>
      <c r="G644" s="277">
        <v>0</v>
      </c>
      <c r="H644" s="277">
        <f>$D644*(((E644*(1+$E$2/100))+(F644*(1+$E$4/100))+(G644*(1+$E$3/100)))*(1+$E$5/100))</f>
        <v>0</v>
      </c>
      <c r="I644" s="161"/>
      <c r="J644" s="271">
        <v>0.08</v>
      </c>
      <c r="K644" s="271">
        <v>0.375</v>
      </c>
      <c r="L644" s="271">
        <v>0</v>
      </c>
      <c r="M644" s="272">
        <f>$D644*(((J644*(1+$E$2/100))+(K644*(1+$E$4/100))+(L644*(1+$E$3/100)))*(1+$E$5/100))</f>
        <v>106.71374999999999</v>
      </c>
      <c r="O644" s="5"/>
      <c r="P644" s="6"/>
      <c r="Q644" s="12"/>
    </row>
    <row r="645" spans="1:17" ht="12.75">
      <c r="A645" s="279" t="s">
        <v>263</v>
      </c>
      <c r="B645" s="280"/>
      <c r="C645" s="276"/>
      <c r="D645" s="276"/>
      <c r="E645" s="277"/>
      <c r="F645" s="277"/>
      <c r="G645" s="277"/>
      <c r="H645" s="278"/>
      <c r="I645" s="161"/>
      <c r="J645" s="271"/>
      <c r="K645" s="271"/>
      <c r="L645" s="271"/>
      <c r="M645" s="273"/>
      <c r="O645" s="5"/>
      <c r="P645" s="6"/>
      <c r="Q645" s="12"/>
    </row>
    <row r="646" spans="1:17" ht="1.5" customHeight="1">
      <c r="A646" s="36"/>
      <c r="B646" s="36"/>
      <c r="C646" s="45"/>
      <c r="D646" s="45"/>
      <c r="E646" s="46"/>
      <c r="F646" s="46"/>
      <c r="G646" s="46"/>
      <c r="H646" s="47"/>
      <c r="I646" s="48"/>
      <c r="J646" s="49"/>
      <c r="K646" s="49"/>
      <c r="L646" s="49"/>
      <c r="M646" s="50"/>
      <c r="O646" s="5"/>
      <c r="P646" s="6"/>
      <c r="Q646" s="12"/>
    </row>
    <row r="647" spans="1:13" ht="12.75">
      <c r="A647" s="274" t="s">
        <v>213</v>
      </c>
      <c r="B647" s="275"/>
      <c r="C647" s="276" t="s">
        <v>480</v>
      </c>
      <c r="D647" s="276">
        <v>1</v>
      </c>
      <c r="E647" s="277">
        <v>0</v>
      </c>
      <c r="F647" s="277">
        <v>0</v>
      </c>
      <c r="G647" s="277">
        <v>0</v>
      </c>
      <c r="H647" s="277">
        <f>$D647*(((E647*(1+$E$2/100))+(F647*(1+$E$4/100))+(G647*(1+$E$3/100)))*(1+$E$5/100))</f>
        <v>0</v>
      </c>
      <c r="I647" s="161"/>
      <c r="J647" s="271">
        <v>600</v>
      </c>
      <c r="K647" s="271">
        <v>336</v>
      </c>
      <c r="L647" s="271">
        <v>0</v>
      </c>
      <c r="M647" s="272">
        <f>$D647*(((J647*(1+$E$2/100))+(K647*(1+$E$4/100))+(L647*(1+$E$3/100)))*(1+$E$5/100))</f>
        <v>1276.704</v>
      </c>
    </row>
    <row r="648" spans="1:13" ht="12.75">
      <c r="A648" s="279" t="s">
        <v>10</v>
      </c>
      <c r="B648" s="280"/>
      <c r="C648" s="276"/>
      <c r="D648" s="276"/>
      <c r="E648" s="277"/>
      <c r="F648" s="277"/>
      <c r="G648" s="277"/>
      <c r="H648" s="278"/>
      <c r="I648" s="161"/>
      <c r="J648" s="271"/>
      <c r="K648" s="271"/>
      <c r="L648" s="271"/>
      <c r="M648" s="273"/>
    </row>
    <row r="649" spans="1:13" ht="1.5" customHeight="1">
      <c r="A649" s="36"/>
      <c r="B649" s="36"/>
      <c r="C649" s="45"/>
      <c r="D649" s="45"/>
      <c r="E649" s="46"/>
      <c r="F649" s="46"/>
      <c r="G649" s="46"/>
      <c r="H649" s="47"/>
      <c r="I649" s="48"/>
      <c r="J649" s="49"/>
      <c r="K649" s="49"/>
      <c r="L649" s="49"/>
      <c r="M649" s="50"/>
    </row>
    <row r="650" spans="1:14" ht="12.75">
      <c r="A650" s="274" t="s">
        <v>65</v>
      </c>
      <c r="B650" s="275"/>
      <c r="C650" s="276" t="s">
        <v>481</v>
      </c>
      <c r="D650" s="276">
        <v>300</v>
      </c>
      <c r="E650" s="277">
        <v>2.44</v>
      </c>
      <c r="F650" s="277">
        <v>3.73</v>
      </c>
      <c r="G650" s="277">
        <v>0</v>
      </c>
      <c r="H650" s="277">
        <f>$D650*(((E650*(1+$E$2/100))+(F650*(1+$E$4/100))+(G650*(1+$E$3/100)))*(1+$E$5/100))</f>
        <v>2719.761</v>
      </c>
      <c r="I650" s="161"/>
      <c r="J650" s="271">
        <v>0</v>
      </c>
      <c r="K650" s="271">
        <v>0</v>
      </c>
      <c r="L650" s="271">
        <v>0</v>
      </c>
      <c r="M650" s="272">
        <f>$D650*(((J650*(1+$E$2/100))+(K650*(1+$E$4/100))+(L650*(1+$E$3/100)))*(1+$E$5/100))</f>
        <v>0</v>
      </c>
      <c r="N650" s="16"/>
    </row>
    <row r="651" spans="1:14" ht="12.75">
      <c r="A651" s="274" t="s">
        <v>304</v>
      </c>
      <c r="B651" s="275"/>
      <c r="C651" s="276"/>
      <c r="D651" s="276"/>
      <c r="E651" s="277"/>
      <c r="F651" s="277"/>
      <c r="G651" s="277"/>
      <c r="H651" s="278"/>
      <c r="I651" s="161"/>
      <c r="J651" s="271"/>
      <c r="K651" s="271"/>
      <c r="L651" s="271"/>
      <c r="M651" s="273"/>
      <c r="N651" s="16"/>
    </row>
    <row r="652" spans="1:14" ht="1.5" customHeight="1">
      <c r="A652" s="36"/>
      <c r="B652" s="36"/>
      <c r="C652" s="51"/>
      <c r="D652" s="51"/>
      <c r="E652" s="52"/>
      <c r="F652" s="52"/>
      <c r="G652" s="52"/>
      <c r="H652" s="52"/>
      <c r="I652" s="48"/>
      <c r="J652" s="49"/>
      <c r="K652" s="49"/>
      <c r="L652" s="49"/>
      <c r="M652" s="50"/>
      <c r="N652" s="16"/>
    </row>
    <row r="653" spans="1:14" ht="12.75">
      <c r="A653" s="274" t="s">
        <v>65</v>
      </c>
      <c r="B653" s="275"/>
      <c r="C653" s="276" t="s">
        <v>481</v>
      </c>
      <c r="D653" s="276">
        <v>150</v>
      </c>
      <c r="E653" s="277">
        <v>2.44</v>
      </c>
      <c r="F653" s="277">
        <v>3.73</v>
      </c>
      <c r="G653" s="277">
        <v>0</v>
      </c>
      <c r="H653" s="277">
        <f>$D653*(((E653*(1+$E$2/100))+(F653*(1+$E$4/100))+(G653*(1+$E$3/100)))*(1+$E$5/100))</f>
        <v>1359.8805</v>
      </c>
      <c r="I653" s="161"/>
      <c r="J653" s="271">
        <v>0</v>
      </c>
      <c r="K653" s="271">
        <v>0</v>
      </c>
      <c r="L653" s="271">
        <v>0</v>
      </c>
      <c r="M653" s="272">
        <f>$D653*(((J653*(1+$E$2/100))+(K653*(1+$E$4/100))+(L653*(1+$E$3/100)))*(1+$E$5/100))</f>
        <v>0</v>
      </c>
      <c r="N653" s="16"/>
    </row>
    <row r="654" spans="1:14" ht="12.75">
      <c r="A654" s="274" t="s">
        <v>305</v>
      </c>
      <c r="B654" s="275"/>
      <c r="C654" s="276"/>
      <c r="D654" s="276"/>
      <c r="E654" s="277"/>
      <c r="F654" s="277"/>
      <c r="G654" s="277"/>
      <c r="H654" s="278"/>
      <c r="I654" s="161"/>
      <c r="J654" s="271"/>
      <c r="K654" s="271"/>
      <c r="L654" s="271"/>
      <c r="M654" s="273"/>
      <c r="N654" s="16"/>
    </row>
    <row r="655" spans="1:14" ht="1.5" customHeight="1">
      <c r="A655" s="36"/>
      <c r="B655" s="36"/>
      <c r="C655" s="51"/>
      <c r="D655" s="51"/>
      <c r="E655" s="52"/>
      <c r="F655" s="52"/>
      <c r="G655" s="52"/>
      <c r="H655" s="52"/>
      <c r="I655" s="48"/>
      <c r="J655" s="49"/>
      <c r="K655" s="49"/>
      <c r="L655" s="49"/>
      <c r="M655" s="50"/>
      <c r="N655" s="16"/>
    </row>
    <row r="656" spans="1:13" ht="12.75">
      <c r="A656" s="274" t="s">
        <v>250</v>
      </c>
      <c r="B656" s="275"/>
      <c r="C656" s="276" t="s">
        <v>57</v>
      </c>
      <c r="D656" s="276">
        <v>1</v>
      </c>
      <c r="E656" s="277">
        <v>0</v>
      </c>
      <c r="F656" s="277">
        <v>0</v>
      </c>
      <c r="G656" s="277">
        <v>0</v>
      </c>
      <c r="H656" s="277">
        <f>$D656*(((E656*(1+$E$2/100))+(F656*(1+$E$4/100))+(G656*(1+$E$3/100)))*(1+$E$5/100))</f>
        <v>0</v>
      </c>
      <c r="I656" s="161"/>
      <c r="J656" s="271">
        <v>487.5</v>
      </c>
      <c r="K656" s="271">
        <v>186.8</v>
      </c>
      <c r="L656" s="271">
        <v>80.52</v>
      </c>
      <c r="M656" s="272">
        <f>$D656*(((J656*(1+$E$2/100))+(K656*(1+$E$4/100))+(L656*(1+$E$3/100)))*(1+$E$5/100))</f>
        <v>993.4694000000001</v>
      </c>
    </row>
    <row r="657" spans="1:13" ht="12.75">
      <c r="A657" s="279" t="s">
        <v>10</v>
      </c>
      <c r="B657" s="280"/>
      <c r="C657" s="276"/>
      <c r="D657" s="276"/>
      <c r="E657" s="277"/>
      <c r="F657" s="277"/>
      <c r="G657" s="277"/>
      <c r="H657" s="278"/>
      <c r="I657" s="161"/>
      <c r="J657" s="271"/>
      <c r="K657" s="271"/>
      <c r="L657" s="271"/>
      <c r="M657" s="273"/>
    </row>
    <row r="658" spans="1:13" ht="1.5" customHeight="1">
      <c r="A658" s="36"/>
      <c r="B658" s="36"/>
      <c r="C658" s="51"/>
      <c r="D658" s="51"/>
      <c r="E658" s="53"/>
      <c r="F658" s="53"/>
      <c r="G658" s="53"/>
      <c r="H658" s="53"/>
      <c r="I658" s="48"/>
      <c r="J658" s="53"/>
      <c r="K658" s="53"/>
      <c r="L658" s="53"/>
      <c r="M658" s="54"/>
    </row>
    <row r="659" spans="1:13" ht="12.75">
      <c r="A659" s="274" t="s">
        <v>249</v>
      </c>
      <c r="B659" s="275"/>
      <c r="C659" s="276" t="s">
        <v>481</v>
      </c>
      <c r="D659" s="276">
        <v>300</v>
      </c>
      <c r="E659" s="277">
        <v>0.62</v>
      </c>
      <c r="F659" s="277">
        <v>0.11</v>
      </c>
      <c r="G659" s="277">
        <v>0.73</v>
      </c>
      <c r="H659" s="277">
        <f>$D659*(((E659*(1+$E$2/100))+(F659*(1+$E$4/100))+(G659*(1+$E$3/100)))*(1+$E$5/100))</f>
        <v>544.1370000000002</v>
      </c>
      <c r="I659" s="161"/>
      <c r="J659" s="271">
        <v>0</v>
      </c>
      <c r="K659" s="271">
        <v>0</v>
      </c>
      <c r="L659" s="271">
        <v>0</v>
      </c>
      <c r="M659" s="272">
        <f>$D659*(((J659*(1+$E$2/100))+(K659*(1+$E$4/100))+(L659*(1+$E$3/100)))*(1+$E$5/100))</f>
        <v>0</v>
      </c>
    </row>
    <row r="660" spans="1:13" ht="12.75">
      <c r="A660" s="279" t="s">
        <v>10</v>
      </c>
      <c r="B660" s="280"/>
      <c r="C660" s="276"/>
      <c r="D660" s="276"/>
      <c r="E660" s="277"/>
      <c r="F660" s="277"/>
      <c r="G660" s="277"/>
      <c r="H660" s="278"/>
      <c r="I660" s="161"/>
      <c r="J660" s="271"/>
      <c r="K660" s="271"/>
      <c r="L660" s="271"/>
      <c r="M660" s="273"/>
    </row>
    <row r="661" spans="1:13" ht="1.5" customHeight="1">
      <c r="A661" s="36"/>
      <c r="B661" s="36"/>
      <c r="C661" s="51"/>
      <c r="D661" s="51"/>
      <c r="E661" s="53"/>
      <c r="F661" s="53"/>
      <c r="G661" s="53"/>
      <c r="H661" s="53"/>
      <c r="I661" s="48"/>
      <c r="J661" s="53"/>
      <c r="K661" s="53"/>
      <c r="L661" s="53"/>
      <c r="M661" s="54"/>
    </row>
    <row r="662" spans="1:13" ht="12.75">
      <c r="A662" s="274" t="s">
        <v>56</v>
      </c>
      <c r="B662" s="275"/>
      <c r="C662" s="276" t="s">
        <v>57</v>
      </c>
      <c r="D662" s="276">
        <v>1</v>
      </c>
      <c r="E662" s="277">
        <v>382.4</v>
      </c>
      <c r="F662" s="277">
        <v>628.25</v>
      </c>
      <c r="G662" s="277">
        <v>0</v>
      </c>
      <c r="H662" s="277">
        <f>$D662*(((E662*(1+$E$2/100))+(F662*(1+$E$4/100))+(G662*(1+$E$3/100)))*(1+$E$5/100))</f>
        <v>1492.4057500000001</v>
      </c>
      <c r="I662" s="161"/>
      <c r="J662" s="271">
        <v>0</v>
      </c>
      <c r="K662" s="271">
        <v>0</v>
      </c>
      <c r="L662" s="271">
        <v>0</v>
      </c>
      <c r="M662" s="272">
        <f>$D662*(((J662*(1+$E$2/100))+(K662*(1+$E$4/100))+(L662*(1+$E$3/100)))*(1+$E$5/100))</f>
        <v>0</v>
      </c>
    </row>
    <row r="663" spans="1:13" ht="12.75">
      <c r="A663" s="274" t="s">
        <v>306</v>
      </c>
      <c r="B663" s="275"/>
      <c r="C663" s="276"/>
      <c r="D663" s="276"/>
      <c r="E663" s="277"/>
      <c r="F663" s="277"/>
      <c r="G663" s="277"/>
      <c r="H663" s="278"/>
      <c r="I663" s="161"/>
      <c r="J663" s="271"/>
      <c r="K663" s="271"/>
      <c r="L663" s="271"/>
      <c r="M663" s="273"/>
    </row>
    <row r="664" spans="1:13" ht="1.5" customHeight="1">
      <c r="A664" s="36"/>
      <c r="B664" s="36"/>
      <c r="C664" s="45"/>
      <c r="D664" s="45"/>
      <c r="E664" s="46"/>
      <c r="F664" s="46"/>
      <c r="G664" s="46"/>
      <c r="H664" s="47"/>
      <c r="I664" s="48"/>
      <c r="J664" s="49"/>
      <c r="K664" s="49"/>
      <c r="L664" s="49"/>
      <c r="M664" s="50"/>
    </row>
    <row r="665" spans="1:13" ht="12.75">
      <c r="A665" s="274" t="s">
        <v>56</v>
      </c>
      <c r="B665" s="275"/>
      <c r="C665" s="276" t="s">
        <v>57</v>
      </c>
      <c r="D665" s="276">
        <v>1</v>
      </c>
      <c r="E665" s="277">
        <v>382.4</v>
      </c>
      <c r="F665" s="277">
        <v>628.25</v>
      </c>
      <c r="G665" s="277">
        <v>0</v>
      </c>
      <c r="H665" s="277">
        <f>$D665*(((E665*(1+$E$2/100))+(F665*(1+$E$4/100))+(G665*(1+$E$3/100)))*(1+$E$5/100))</f>
        <v>1492.4057500000001</v>
      </c>
      <c r="I665" s="161"/>
      <c r="J665" s="271">
        <v>0</v>
      </c>
      <c r="K665" s="271">
        <v>0</v>
      </c>
      <c r="L665" s="271">
        <v>0</v>
      </c>
      <c r="M665" s="272">
        <f>$D665*(((J665*(1+$E$2/100))+(K665*(1+$E$4/100))+(L665*(1+$E$3/100)))*(1+$E$5/100))</f>
        <v>0</v>
      </c>
    </row>
    <row r="666" spans="1:13" ht="12.75">
      <c r="A666" s="274" t="s">
        <v>307</v>
      </c>
      <c r="B666" s="275"/>
      <c r="C666" s="276"/>
      <c r="D666" s="276"/>
      <c r="E666" s="277"/>
      <c r="F666" s="277"/>
      <c r="G666" s="277"/>
      <c r="H666" s="278"/>
      <c r="I666" s="161"/>
      <c r="J666" s="271"/>
      <c r="K666" s="271"/>
      <c r="L666" s="271"/>
      <c r="M666" s="273"/>
    </row>
    <row r="667" spans="1:13" ht="1.5" customHeight="1">
      <c r="A667" s="36"/>
      <c r="B667" s="36"/>
      <c r="C667" s="51"/>
      <c r="D667" s="51"/>
      <c r="E667" s="52"/>
      <c r="F667" s="52"/>
      <c r="G667" s="52"/>
      <c r="H667" s="52"/>
      <c r="I667" s="48"/>
      <c r="J667" s="49"/>
      <c r="K667" s="49"/>
      <c r="L667" s="49"/>
      <c r="M667" s="50"/>
    </row>
    <row r="668" spans="1:13" ht="12.75">
      <c r="A668" s="274"/>
      <c r="B668" s="275"/>
      <c r="C668" s="276" t="s">
        <v>480</v>
      </c>
      <c r="D668" s="276">
        <v>0</v>
      </c>
      <c r="E668" s="277">
        <v>0</v>
      </c>
      <c r="F668" s="277">
        <v>0</v>
      </c>
      <c r="G668" s="277">
        <v>0</v>
      </c>
      <c r="H668" s="277">
        <f>$D668*(((E668*(1+$E$2/100))+(F668*(1+$E$4/100))+(G668*(1+$E$3/100)))*(1+$E$5/100))</f>
        <v>0</v>
      </c>
      <c r="I668" s="161"/>
      <c r="J668" s="271">
        <v>0</v>
      </c>
      <c r="K668" s="271">
        <v>0</v>
      </c>
      <c r="L668" s="271">
        <v>0</v>
      </c>
      <c r="M668" s="272">
        <f>$D668*(((J668*(1+$E$2/100))+(K668*(1+$E$4/100))+(L668*(1+$E$3/100)))*(1+$E$5/100))</f>
        <v>0</v>
      </c>
    </row>
    <row r="669" spans="1:13" ht="12.75">
      <c r="A669" s="274"/>
      <c r="B669" s="275"/>
      <c r="C669" s="276"/>
      <c r="D669" s="276"/>
      <c r="E669" s="277"/>
      <c r="F669" s="277"/>
      <c r="G669" s="277"/>
      <c r="H669" s="278"/>
      <c r="I669" s="161"/>
      <c r="J669" s="271"/>
      <c r="K669" s="271"/>
      <c r="L669" s="271"/>
      <c r="M669" s="273"/>
    </row>
    <row r="670" spans="1:13" ht="1.5" customHeight="1">
      <c r="A670" s="36"/>
      <c r="B670" s="36"/>
      <c r="C670" s="51"/>
      <c r="D670" s="51"/>
      <c r="E670" s="53"/>
      <c r="F670" s="53"/>
      <c r="G670" s="53"/>
      <c r="H670" s="53"/>
      <c r="I670" s="48"/>
      <c r="J670" s="53"/>
      <c r="K670" s="53"/>
      <c r="L670" s="53"/>
      <c r="M670" s="54"/>
    </row>
    <row r="671" spans="1:13" ht="12.75">
      <c r="A671" s="274"/>
      <c r="B671" s="275"/>
      <c r="C671" s="276" t="s">
        <v>480</v>
      </c>
      <c r="D671" s="276">
        <v>0</v>
      </c>
      <c r="E671" s="271">
        <v>0</v>
      </c>
      <c r="F671" s="271">
        <v>0</v>
      </c>
      <c r="G671" s="271">
        <v>0</v>
      </c>
      <c r="H671" s="271">
        <v>0</v>
      </c>
      <c r="I671" s="161"/>
      <c r="J671" s="271">
        <v>0</v>
      </c>
      <c r="K671" s="271">
        <v>0</v>
      </c>
      <c r="L671" s="271">
        <v>0</v>
      </c>
      <c r="M671" s="272">
        <f>$D671*(((J671*(1+$E$2/100))+(K671*(1+$E$4/100))+(L671*(1+$E$3/100)))*(1+$E$5/100))</f>
        <v>0</v>
      </c>
    </row>
    <row r="672" spans="1:13" ht="12.75">
      <c r="A672" s="274"/>
      <c r="B672" s="275"/>
      <c r="C672" s="276"/>
      <c r="D672" s="276"/>
      <c r="E672" s="271"/>
      <c r="F672" s="271"/>
      <c r="G672" s="271"/>
      <c r="H672" s="271"/>
      <c r="I672" s="161"/>
      <c r="J672" s="271"/>
      <c r="K672" s="271"/>
      <c r="L672" s="271"/>
      <c r="M672" s="273"/>
    </row>
    <row r="673" spans="1:13" ht="1.5" customHeight="1">
      <c r="A673" s="55"/>
      <c r="B673" s="55"/>
      <c r="C673" s="55"/>
      <c r="D673" s="55"/>
      <c r="E673" s="56"/>
      <c r="F673" s="56"/>
      <c r="G673" s="56"/>
      <c r="H673" s="56"/>
      <c r="I673" s="55"/>
      <c r="J673" s="55"/>
      <c r="K673" s="55"/>
      <c r="L673" s="55"/>
      <c r="M673" s="57"/>
    </row>
    <row r="674" spans="1:13" ht="12.75">
      <c r="A674" s="160" t="s">
        <v>143</v>
      </c>
      <c r="B674" s="160"/>
      <c r="C674" s="160"/>
      <c r="D674" s="160"/>
      <c r="E674" s="162"/>
      <c r="F674" s="162"/>
      <c r="G674" s="162"/>
      <c r="H674" s="163">
        <f>SUM(H620:H672)</f>
        <v>7608.59</v>
      </c>
      <c r="I674" s="164"/>
      <c r="J674" s="160"/>
      <c r="K674" s="165"/>
      <c r="L674" s="150"/>
      <c r="M674" s="163">
        <f>SUM(M620:M672)</f>
        <v>21056.031150000006</v>
      </c>
    </row>
    <row r="675" spans="1:13" ht="1.5" customHeight="1">
      <c r="A675" s="58"/>
      <c r="B675" s="58"/>
      <c r="C675" s="58"/>
      <c r="D675" s="58"/>
      <c r="E675" s="58"/>
      <c r="F675" s="59"/>
      <c r="G675" s="58"/>
      <c r="H675" s="60"/>
      <c r="I675" s="58"/>
      <c r="J675" s="58"/>
      <c r="K675" s="59"/>
      <c r="L675" s="55"/>
      <c r="M675" s="60"/>
    </row>
    <row r="676" spans="1:13" ht="12.75">
      <c r="A676" s="160" t="s">
        <v>144</v>
      </c>
      <c r="B676" s="160"/>
      <c r="C676" s="160"/>
      <c r="D676" s="160"/>
      <c r="E676" s="162"/>
      <c r="F676" s="162"/>
      <c r="G676" s="162"/>
      <c r="H676" s="163">
        <f>H662+H659+H653+H650</f>
        <v>6116.18425</v>
      </c>
      <c r="I676" s="164"/>
      <c r="J676" s="160"/>
      <c r="K676" s="165"/>
      <c r="L676" s="150"/>
      <c r="M676" s="163">
        <f>M620+M623+M638+M644+M656</f>
        <v>11497.828650000003</v>
      </c>
    </row>
    <row r="677" spans="1:13" ht="12.75">
      <c r="A677" s="265" t="s">
        <v>497</v>
      </c>
      <c r="B677" s="266"/>
      <c r="C677" s="266"/>
      <c r="D677" s="266"/>
      <c r="E677" s="266"/>
      <c r="F677" s="266"/>
      <c r="G677" s="266"/>
      <c r="H677" s="266"/>
      <c r="I677" s="266"/>
      <c r="J677" s="266"/>
      <c r="K677" s="266"/>
      <c r="L677" s="266"/>
      <c r="M677" s="266"/>
    </row>
    <row r="678" spans="1:13" ht="12.75">
      <c r="A678" s="300" t="s">
        <v>446</v>
      </c>
      <c r="B678" s="301"/>
      <c r="C678" s="301"/>
      <c r="D678" s="301"/>
      <c r="E678" s="301"/>
      <c r="F678" s="301"/>
      <c r="G678" s="301"/>
      <c r="H678" s="301"/>
      <c r="I678" s="301"/>
      <c r="J678" s="301"/>
      <c r="K678" s="301"/>
      <c r="L678" s="301"/>
      <c r="M678" s="301"/>
    </row>
    <row r="679" spans="1:13" ht="12.75">
      <c r="A679" s="301"/>
      <c r="B679" s="301"/>
      <c r="C679" s="301"/>
      <c r="D679" s="301"/>
      <c r="E679" s="301"/>
      <c r="F679" s="301"/>
      <c r="G679" s="301"/>
      <c r="H679" s="301"/>
      <c r="I679" s="301"/>
      <c r="J679" s="301"/>
      <c r="K679" s="301"/>
      <c r="L679" s="301"/>
      <c r="M679" s="301"/>
    </row>
    <row r="680" spans="1:13" ht="12.75" customHeight="1">
      <c r="A680" s="301"/>
      <c r="B680" s="301"/>
      <c r="C680" s="301"/>
      <c r="D680" s="301"/>
      <c r="E680" s="301"/>
      <c r="F680" s="301"/>
      <c r="G680" s="301"/>
      <c r="H680" s="301"/>
      <c r="I680" s="301"/>
      <c r="J680" s="301"/>
      <c r="K680" s="301"/>
      <c r="L680" s="301"/>
      <c r="M680" s="301"/>
    </row>
    <row r="681" spans="1:13" ht="12.75">
      <c r="A681" s="150"/>
      <c r="B681" s="150"/>
      <c r="C681" s="150"/>
      <c r="D681" s="150"/>
      <c r="E681" s="284" t="s">
        <v>477</v>
      </c>
      <c r="F681" s="284"/>
      <c r="G681" s="284"/>
      <c r="H681" s="151"/>
      <c r="I681" s="160"/>
      <c r="J681" s="284" t="s">
        <v>469</v>
      </c>
      <c r="K681" s="284"/>
      <c r="L681" s="284"/>
      <c r="M681" s="284"/>
    </row>
    <row r="682" spans="1:13" ht="12.75">
      <c r="A682" s="160" t="s">
        <v>478</v>
      </c>
      <c r="B682" s="160"/>
      <c r="C682" s="151" t="s">
        <v>479</v>
      </c>
      <c r="D682" s="151" t="s">
        <v>482</v>
      </c>
      <c r="E682" s="151" t="s">
        <v>468</v>
      </c>
      <c r="F682" s="151" t="s">
        <v>493</v>
      </c>
      <c r="G682" s="151" t="s">
        <v>467</v>
      </c>
      <c r="H682" s="151" t="s">
        <v>61</v>
      </c>
      <c r="I682" s="160"/>
      <c r="J682" s="151" t="s">
        <v>468</v>
      </c>
      <c r="K682" s="151" t="s">
        <v>493</v>
      </c>
      <c r="L682" s="151" t="s">
        <v>467</v>
      </c>
      <c r="M682" s="151" t="s">
        <v>61</v>
      </c>
    </row>
    <row r="683" spans="1:13" ht="1.5" customHeight="1">
      <c r="A683" s="36"/>
      <c r="B683" s="36"/>
      <c r="C683" s="38"/>
      <c r="D683" s="38"/>
      <c r="E683" s="41"/>
      <c r="F683" s="41"/>
      <c r="G683" s="41"/>
      <c r="H683" s="41"/>
      <c r="I683" s="42"/>
      <c r="J683" s="41"/>
      <c r="K683" s="41"/>
      <c r="L683" s="41"/>
      <c r="M683" s="43"/>
    </row>
    <row r="684" spans="1:14" ht="12.75">
      <c r="A684" s="274" t="s">
        <v>256</v>
      </c>
      <c r="B684" s="275"/>
      <c r="C684" s="276" t="s">
        <v>480</v>
      </c>
      <c r="D684" s="276">
        <v>2</v>
      </c>
      <c r="E684" s="277">
        <v>0</v>
      </c>
      <c r="F684" s="277">
        <v>0</v>
      </c>
      <c r="G684" s="277">
        <v>0</v>
      </c>
      <c r="H684" s="277">
        <f>$D684*(((E684*(1+$E$2/100))+(F684*(1+$E$4/100))+(G684*(1+$E$3/100)))*(1+$E$5/100))</f>
        <v>0</v>
      </c>
      <c r="I684" s="161"/>
      <c r="J684" s="271">
        <v>114.95</v>
      </c>
      <c r="K684" s="271">
        <v>84</v>
      </c>
      <c r="L684" s="271">
        <v>0</v>
      </c>
      <c r="M684" s="272">
        <f>$D684*(((J684*(1+$E$2/100))+(K684*(1+$E$4/100))+(L684*(1+$E$3/100)))*(1+$E$5/100))</f>
        <v>553.5310000000001</v>
      </c>
      <c r="N684" s="16"/>
    </row>
    <row r="685" spans="1:14" ht="12.75">
      <c r="A685" s="279" t="s">
        <v>246</v>
      </c>
      <c r="B685" s="280"/>
      <c r="C685" s="276"/>
      <c r="D685" s="276"/>
      <c r="E685" s="277"/>
      <c r="F685" s="277"/>
      <c r="G685" s="277"/>
      <c r="H685" s="277"/>
      <c r="I685" s="161"/>
      <c r="J685" s="271"/>
      <c r="K685" s="271"/>
      <c r="L685" s="271"/>
      <c r="M685" s="272"/>
      <c r="N685" s="16"/>
    </row>
    <row r="686" spans="1:13" ht="1.5" customHeight="1">
      <c r="A686" s="44"/>
      <c r="B686" s="44"/>
      <c r="C686" s="45"/>
      <c r="D686" s="45"/>
      <c r="E686" s="46"/>
      <c r="F686" s="46"/>
      <c r="G686" s="46"/>
      <c r="H686" s="47"/>
      <c r="I686" s="48"/>
      <c r="J686" s="49"/>
      <c r="K686" s="49"/>
      <c r="L686" s="49"/>
      <c r="M686" s="50"/>
    </row>
    <row r="687" spans="1:13" ht="12.75">
      <c r="A687" s="274" t="s">
        <v>248</v>
      </c>
      <c r="B687" s="275"/>
      <c r="C687" s="276" t="s">
        <v>480</v>
      </c>
      <c r="D687" s="276">
        <v>1</v>
      </c>
      <c r="E687" s="277">
        <v>0</v>
      </c>
      <c r="F687" s="277">
        <v>0</v>
      </c>
      <c r="G687" s="277">
        <v>0</v>
      </c>
      <c r="H687" s="277">
        <f>$D687*(((E687*(1+$E$2/100))+(F687*(1+$E$4/100))+(G687*(1+$E$3/100)))*(1+$E$5/100))</f>
        <v>0</v>
      </c>
      <c r="I687" s="161"/>
      <c r="J687" s="271">
        <v>2875</v>
      </c>
      <c r="K687" s="271">
        <v>670</v>
      </c>
      <c r="L687" s="271">
        <v>0</v>
      </c>
      <c r="M687" s="272">
        <f>$D687*(((J687*(1+$E$2/100))+(K687*(1+$E$4/100))+(L687*(1+$E$3/100)))*(1+$E$5/100))</f>
        <v>4576.880000000001</v>
      </c>
    </row>
    <row r="688" spans="1:13" ht="12.75">
      <c r="A688" s="274" t="s">
        <v>303</v>
      </c>
      <c r="B688" s="275"/>
      <c r="C688" s="276"/>
      <c r="D688" s="276"/>
      <c r="E688" s="277"/>
      <c r="F688" s="277"/>
      <c r="G688" s="277"/>
      <c r="H688" s="277"/>
      <c r="I688" s="161"/>
      <c r="J688" s="271"/>
      <c r="K688" s="271"/>
      <c r="L688" s="271"/>
      <c r="M688" s="272"/>
    </row>
    <row r="689" spans="1:13" ht="1.5" customHeight="1">
      <c r="A689" s="292" t="s">
        <v>20</v>
      </c>
      <c r="B689" s="293"/>
      <c r="C689" s="51"/>
      <c r="D689" s="51"/>
      <c r="E689" s="52"/>
      <c r="F689" s="52"/>
      <c r="G689" s="52"/>
      <c r="H689" s="52"/>
      <c r="I689" s="48"/>
      <c r="J689" s="49"/>
      <c r="K689" s="49"/>
      <c r="L689" s="49"/>
      <c r="M689" s="50"/>
    </row>
    <row r="690" spans="1:13" ht="12.75">
      <c r="A690" s="274" t="s">
        <v>8</v>
      </c>
      <c r="B690" s="275"/>
      <c r="C690" s="276" t="s">
        <v>480</v>
      </c>
      <c r="D690" s="276">
        <v>1</v>
      </c>
      <c r="E690" s="277">
        <v>0</v>
      </c>
      <c r="F690" s="277">
        <v>0</v>
      </c>
      <c r="G690" s="277">
        <v>0</v>
      </c>
      <c r="H690" s="277">
        <f>$D690*(((E690*(1+$E$2/100))+(F690*(1+$E$4/100))+(G690*(1+$E$3/100)))*(1+$E$5/100))</f>
        <v>0</v>
      </c>
      <c r="I690" s="161"/>
      <c r="J690" s="271">
        <v>405</v>
      </c>
      <c r="K690" s="271">
        <v>21</v>
      </c>
      <c r="L690" s="271">
        <v>0</v>
      </c>
      <c r="M690" s="272">
        <f>$D690*(((J690*(1+$E$2/100))+(K690*(1+$E$4/100))+(L690*(1+$E$3/100)))*(1+$E$5/100))</f>
        <v>524.4690000000002</v>
      </c>
    </row>
    <row r="691" spans="1:13" ht="12.75">
      <c r="A691" s="279" t="s">
        <v>13</v>
      </c>
      <c r="B691" s="280"/>
      <c r="C691" s="276"/>
      <c r="D691" s="276"/>
      <c r="E691" s="277"/>
      <c r="F691" s="277"/>
      <c r="G691" s="277"/>
      <c r="H691" s="277"/>
      <c r="I691" s="161"/>
      <c r="J691" s="271"/>
      <c r="K691" s="271"/>
      <c r="L691" s="271"/>
      <c r="M691" s="272"/>
    </row>
    <row r="692" spans="1:13" ht="1.5" customHeight="1">
      <c r="A692" s="36"/>
      <c r="B692" s="36"/>
      <c r="C692" s="45"/>
      <c r="D692" s="45"/>
      <c r="E692" s="46"/>
      <c r="F692" s="46"/>
      <c r="G692" s="46"/>
      <c r="H692" s="47"/>
      <c r="I692" s="48"/>
      <c r="J692" s="49"/>
      <c r="K692" s="49"/>
      <c r="L692" s="49"/>
      <c r="M692" s="50"/>
    </row>
    <row r="693" spans="1:13" ht="12.75">
      <c r="A693" s="274" t="s">
        <v>9</v>
      </c>
      <c r="B693" s="275"/>
      <c r="C693" s="276" t="s">
        <v>480</v>
      </c>
      <c r="D693" s="276">
        <v>1</v>
      </c>
      <c r="E693" s="277">
        <v>0</v>
      </c>
      <c r="F693" s="277">
        <v>0</v>
      </c>
      <c r="G693" s="277">
        <v>0</v>
      </c>
      <c r="H693" s="277">
        <f>$D693*(((E693*(1+$E$2/100))+(F693*(1+$E$4/100))+(G693*(1+$E$3/100)))*(1+$E$5/100))</f>
        <v>0</v>
      </c>
      <c r="I693" s="161"/>
      <c r="J693" s="271">
        <v>40</v>
      </c>
      <c r="K693" s="271">
        <v>7</v>
      </c>
      <c r="L693" s="271">
        <v>0</v>
      </c>
      <c r="M693" s="272">
        <f>$D693*(((J693*(1+$E$2/100))+(K693*(1+$E$4/100))+(L693*(1+$E$3/100)))*(1+$E$5/100))</f>
        <v>59.873000000000005</v>
      </c>
    </row>
    <row r="694" spans="1:13" ht="12.75">
      <c r="A694" s="279" t="s">
        <v>10</v>
      </c>
      <c r="B694" s="280"/>
      <c r="C694" s="276"/>
      <c r="D694" s="276"/>
      <c r="E694" s="277"/>
      <c r="F694" s="277"/>
      <c r="G694" s="277"/>
      <c r="H694" s="277"/>
      <c r="I694" s="161"/>
      <c r="J694" s="271"/>
      <c r="K694" s="271"/>
      <c r="L694" s="271"/>
      <c r="M694" s="272"/>
    </row>
    <row r="695" spans="1:13" ht="1.5" customHeight="1">
      <c r="A695" s="36"/>
      <c r="B695" s="36"/>
      <c r="C695" s="45"/>
      <c r="D695" s="45"/>
      <c r="E695" s="46"/>
      <c r="F695" s="46"/>
      <c r="G695" s="46"/>
      <c r="H695" s="47"/>
      <c r="I695" s="48"/>
      <c r="J695" s="49"/>
      <c r="K695" s="49"/>
      <c r="L695" s="49"/>
      <c r="M695" s="50"/>
    </row>
    <row r="696" spans="1:13" ht="12.75">
      <c r="A696" s="274" t="s">
        <v>149</v>
      </c>
      <c r="B696" s="275"/>
      <c r="C696" s="276" t="s">
        <v>480</v>
      </c>
      <c r="D696" s="276">
        <v>1</v>
      </c>
      <c r="E696" s="277">
        <v>0</v>
      </c>
      <c r="F696" s="277">
        <v>0</v>
      </c>
      <c r="G696" s="277">
        <v>0</v>
      </c>
      <c r="H696" s="277">
        <f>$D696*(((E696*(1+$E$2/100))+(F696*(1+$E$4/100))+(G696*(1+$E$3/100)))*(1+$E$5/100))</f>
        <v>0</v>
      </c>
      <c r="I696" s="161"/>
      <c r="J696" s="271">
        <v>812.25</v>
      </c>
      <c r="K696" s="271">
        <v>336</v>
      </c>
      <c r="L696" s="271">
        <v>0</v>
      </c>
      <c r="M696" s="272">
        <f>$D696*(((J696*(1+$E$2/100))+(K696*(1+$E$4/100))+(L696*(1+$E$3/100)))*(1+$E$5/100))</f>
        <v>1533.5265000000002</v>
      </c>
    </row>
    <row r="697" spans="1:13" ht="12.75">
      <c r="A697" s="279" t="s">
        <v>12</v>
      </c>
      <c r="B697" s="280"/>
      <c r="C697" s="276"/>
      <c r="D697" s="276"/>
      <c r="E697" s="277"/>
      <c r="F697" s="277"/>
      <c r="G697" s="277"/>
      <c r="H697" s="277"/>
      <c r="I697" s="161"/>
      <c r="J697" s="271"/>
      <c r="K697" s="271"/>
      <c r="L697" s="271"/>
      <c r="M697" s="272"/>
    </row>
    <row r="698" spans="1:13" ht="1.5" customHeight="1">
      <c r="A698" s="36"/>
      <c r="B698" s="36"/>
      <c r="C698" s="51"/>
      <c r="D698" s="51"/>
      <c r="E698" s="52"/>
      <c r="F698" s="52"/>
      <c r="G698" s="52"/>
      <c r="H698" s="52"/>
      <c r="I698" s="48"/>
      <c r="J698" s="49"/>
      <c r="K698" s="49"/>
      <c r="L698" s="49"/>
      <c r="M698" s="50"/>
    </row>
    <row r="699" spans="1:13" ht="12.75">
      <c r="A699" s="274" t="s">
        <v>259</v>
      </c>
      <c r="B699" s="275"/>
      <c r="C699" s="276" t="s">
        <v>480</v>
      </c>
      <c r="D699" s="276">
        <v>1</v>
      </c>
      <c r="E699" s="277">
        <v>0</v>
      </c>
      <c r="F699" s="277">
        <v>0</v>
      </c>
      <c r="G699" s="277">
        <v>0</v>
      </c>
      <c r="H699" s="277">
        <f>$D699*(((E699*(1+$E$2/100))+(F699*(1+$E$4/100))+(G699*(1+$E$3/100)))*(1+$E$5/100))</f>
        <v>0</v>
      </c>
      <c r="I699" s="161"/>
      <c r="J699" s="271">
        <v>525</v>
      </c>
      <c r="K699" s="271">
        <v>84</v>
      </c>
      <c r="L699" s="271">
        <v>0</v>
      </c>
      <c r="M699" s="272">
        <f>$D699*(((J699*(1+$E$2/100))+(K699*(1+$E$4/100))+(L699*(1+$E$3/100)))*(1+$E$5/100))</f>
        <v>772.926</v>
      </c>
    </row>
    <row r="700" spans="1:13" ht="12.75">
      <c r="A700" s="279" t="s">
        <v>142</v>
      </c>
      <c r="B700" s="280"/>
      <c r="C700" s="276"/>
      <c r="D700" s="276"/>
      <c r="E700" s="277"/>
      <c r="F700" s="277"/>
      <c r="G700" s="277"/>
      <c r="H700" s="277"/>
      <c r="I700" s="161"/>
      <c r="J700" s="271"/>
      <c r="K700" s="271"/>
      <c r="L700" s="271"/>
      <c r="M700" s="272"/>
    </row>
    <row r="701" spans="1:13" ht="1.5" customHeight="1">
      <c r="A701" s="36"/>
      <c r="B701" s="36"/>
      <c r="C701" s="45"/>
      <c r="D701" s="45"/>
      <c r="E701" s="46"/>
      <c r="F701" s="46"/>
      <c r="G701" s="46"/>
      <c r="H701" s="47"/>
      <c r="I701" s="48"/>
      <c r="J701" s="49"/>
      <c r="K701" s="49"/>
      <c r="L701" s="49"/>
      <c r="M701" s="50"/>
    </row>
    <row r="702" spans="1:13" ht="12.75">
      <c r="A702" s="274" t="s">
        <v>252</v>
      </c>
      <c r="B702" s="275"/>
      <c r="C702" s="276" t="s">
        <v>481</v>
      </c>
      <c r="D702" s="276">
        <v>3000</v>
      </c>
      <c r="E702" s="277">
        <v>0</v>
      </c>
      <c r="F702" s="277">
        <v>0</v>
      </c>
      <c r="G702" s="277">
        <v>0</v>
      </c>
      <c r="H702" s="277">
        <f>$D702*(((E702*(1+$E$2/100))+(F702*(1+$E$4/100))+(G702*(1+$E$3/100)))*(1+$E$5/100))</f>
        <v>0</v>
      </c>
      <c r="I702" s="161"/>
      <c r="J702" s="271">
        <v>0.85</v>
      </c>
      <c r="K702" s="271">
        <v>0.5</v>
      </c>
      <c r="L702" s="271">
        <v>0</v>
      </c>
      <c r="M702" s="272">
        <f>$D702*(((J702*(1+$E$2/100))+(K702*(1+$E$4/100))+(L702*(1+$E$3/100)))*(1+$E$5/100))</f>
        <v>5544.000000000001</v>
      </c>
    </row>
    <row r="703" spans="1:13" ht="12.75">
      <c r="A703" s="279" t="s">
        <v>260</v>
      </c>
      <c r="B703" s="280"/>
      <c r="C703" s="276"/>
      <c r="D703" s="276"/>
      <c r="E703" s="277"/>
      <c r="F703" s="277"/>
      <c r="G703" s="277"/>
      <c r="H703" s="277"/>
      <c r="I703" s="161"/>
      <c r="J703" s="271"/>
      <c r="K703" s="271"/>
      <c r="L703" s="271"/>
      <c r="M703" s="272"/>
    </row>
    <row r="704" spans="1:13" ht="1.5" customHeight="1">
      <c r="A704" s="36"/>
      <c r="B704" s="36"/>
      <c r="C704" s="51"/>
      <c r="D704" s="51"/>
      <c r="E704" s="52"/>
      <c r="F704" s="52"/>
      <c r="G704" s="52"/>
      <c r="H704" s="52"/>
      <c r="I704" s="48"/>
      <c r="J704" s="49"/>
      <c r="K704" s="49"/>
      <c r="L704" s="49"/>
      <c r="M704" s="50"/>
    </row>
    <row r="705" spans="1:13" ht="12.75">
      <c r="A705" s="274" t="s">
        <v>261</v>
      </c>
      <c r="B705" s="275"/>
      <c r="C705" s="276" t="s">
        <v>480</v>
      </c>
      <c r="D705" s="276">
        <v>1</v>
      </c>
      <c r="E705" s="277">
        <v>0</v>
      </c>
      <c r="F705" s="277">
        <v>0</v>
      </c>
      <c r="G705" s="277">
        <v>0</v>
      </c>
      <c r="H705" s="277">
        <f>$D705*(((E705*(1+$E$2/100))+(F705*(1+$E$4/100))+(G705*(1+$E$3/100)))*(1+$E$5/100))</f>
        <v>0</v>
      </c>
      <c r="I705" s="161"/>
      <c r="J705" s="271">
        <v>4000</v>
      </c>
      <c r="K705" s="271">
        <v>336</v>
      </c>
      <c r="L705" s="271">
        <v>0</v>
      </c>
      <c r="M705" s="272">
        <f>$D705*(((J705*(1+$E$2/100))+(K705*(1+$E$4/100))+(L705*(1+$E$3/100)))*(1+$E$5/100))</f>
        <v>5390.704000000001</v>
      </c>
    </row>
    <row r="706" spans="1:13" ht="12.75">
      <c r="A706" s="279" t="s">
        <v>258</v>
      </c>
      <c r="B706" s="280"/>
      <c r="C706" s="276"/>
      <c r="D706" s="276"/>
      <c r="E706" s="277"/>
      <c r="F706" s="277"/>
      <c r="G706" s="277"/>
      <c r="H706" s="277"/>
      <c r="I706" s="161"/>
      <c r="J706" s="271"/>
      <c r="K706" s="271"/>
      <c r="L706" s="271"/>
      <c r="M706" s="272"/>
    </row>
    <row r="707" spans="1:13" ht="1.5" customHeight="1">
      <c r="A707" s="36"/>
      <c r="B707" s="36"/>
      <c r="C707" s="51"/>
      <c r="D707" s="51"/>
      <c r="E707" s="52"/>
      <c r="F707" s="52"/>
      <c r="G707" s="52"/>
      <c r="H707" s="52"/>
      <c r="I707" s="48"/>
      <c r="J707" s="49"/>
      <c r="K707" s="49"/>
      <c r="L707" s="49"/>
      <c r="M707" s="50"/>
    </row>
    <row r="708" spans="1:17" ht="12.75">
      <c r="A708" s="274" t="s">
        <v>254</v>
      </c>
      <c r="B708" s="275"/>
      <c r="C708" s="276" t="s">
        <v>480</v>
      </c>
      <c r="D708" s="276">
        <v>3</v>
      </c>
      <c r="E708" s="277">
        <v>0</v>
      </c>
      <c r="F708" s="277">
        <v>0</v>
      </c>
      <c r="G708" s="277">
        <v>0</v>
      </c>
      <c r="H708" s="277">
        <f>$D708*(((E708*(1+$E$2/100))+(F708*(1+$E$4/100))+(G708*(1+$E$3/100)))*(1+$E$5/100))</f>
        <v>0</v>
      </c>
      <c r="I708" s="161"/>
      <c r="J708" s="271">
        <v>523</v>
      </c>
      <c r="K708" s="271">
        <v>168</v>
      </c>
      <c r="L708" s="271">
        <v>0</v>
      </c>
      <c r="M708" s="272">
        <f>$D708*(((J708*(1+$E$2/100))+(K708*(1+$E$4/100))+(L708*(1+$E$3/100)))*(1+$E$5/100))</f>
        <v>2724.5460000000007</v>
      </c>
      <c r="O708" s="5"/>
      <c r="P708" s="6"/>
      <c r="Q708" s="12"/>
    </row>
    <row r="709" spans="1:17" ht="12.75">
      <c r="A709" s="279" t="s">
        <v>168</v>
      </c>
      <c r="B709" s="280"/>
      <c r="C709" s="276"/>
      <c r="D709" s="276"/>
      <c r="E709" s="277"/>
      <c r="F709" s="277"/>
      <c r="G709" s="277"/>
      <c r="H709" s="277"/>
      <c r="I709" s="161"/>
      <c r="J709" s="271"/>
      <c r="K709" s="271"/>
      <c r="L709" s="271"/>
      <c r="M709" s="272"/>
      <c r="O709" s="5"/>
      <c r="P709" s="6"/>
      <c r="Q709" s="12"/>
    </row>
    <row r="710" spans="1:17" ht="1.5" customHeight="1">
      <c r="A710" s="36"/>
      <c r="B710" s="36"/>
      <c r="C710" s="45"/>
      <c r="D710" s="45"/>
      <c r="E710" s="46"/>
      <c r="F710" s="46"/>
      <c r="G710" s="46"/>
      <c r="H710" s="47"/>
      <c r="I710" s="48"/>
      <c r="J710" s="49"/>
      <c r="K710" s="49"/>
      <c r="L710" s="49"/>
      <c r="M710" s="50"/>
      <c r="O710" s="5"/>
      <c r="P710" s="6"/>
      <c r="Q710" s="12"/>
    </row>
    <row r="711" spans="1:17" ht="12.75">
      <c r="A711" s="274" t="s">
        <v>253</v>
      </c>
      <c r="B711" s="275"/>
      <c r="C711" s="276" t="s">
        <v>480</v>
      </c>
      <c r="D711" s="276">
        <v>3</v>
      </c>
      <c r="E711" s="277">
        <v>0</v>
      </c>
      <c r="F711" s="277">
        <v>0</v>
      </c>
      <c r="G711" s="277">
        <v>0</v>
      </c>
      <c r="H711" s="277">
        <f>$D711*(((E711*(1+$E$2/100))+(F711*(1+$E$4/100))+(G711*(1+$E$3/100)))*(1+$E$5/100))</f>
        <v>0</v>
      </c>
      <c r="I711" s="161"/>
      <c r="J711" s="271">
        <v>88.5</v>
      </c>
      <c r="K711" s="271">
        <v>16.5</v>
      </c>
      <c r="L711" s="271">
        <v>3.35</v>
      </c>
      <c r="M711" s="272">
        <f>$D711*(((J711*(1+$E$2/100))+(K711*(1+$E$4/100))+(L711*(1+$E$3/100)))*(1+$E$5/100))</f>
        <v>414.54600000000005</v>
      </c>
      <c r="O711" s="5"/>
      <c r="P711" s="6"/>
      <c r="Q711" s="12"/>
    </row>
    <row r="712" spans="1:17" ht="12.75">
      <c r="A712" s="279" t="s">
        <v>10</v>
      </c>
      <c r="B712" s="280"/>
      <c r="C712" s="276"/>
      <c r="D712" s="276"/>
      <c r="E712" s="277"/>
      <c r="F712" s="277"/>
      <c r="G712" s="277"/>
      <c r="H712" s="277"/>
      <c r="I712" s="161"/>
      <c r="J712" s="271"/>
      <c r="K712" s="271"/>
      <c r="L712" s="271"/>
      <c r="M712" s="272"/>
      <c r="O712" s="5"/>
      <c r="P712" s="6"/>
      <c r="Q712" s="12"/>
    </row>
    <row r="713" spans="1:17" ht="1.5" customHeight="1">
      <c r="A713" s="36"/>
      <c r="B713" s="36"/>
      <c r="C713" s="45"/>
      <c r="D713" s="45"/>
      <c r="E713" s="46"/>
      <c r="F713" s="46"/>
      <c r="G713" s="46"/>
      <c r="H713" s="47"/>
      <c r="I713" s="48"/>
      <c r="J713" s="49"/>
      <c r="K713" s="49"/>
      <c r="L713" s="49"/>
      <c r="M713" s="50"/>
      <c r="O713" s="5"/>
      <c r="P713" s="6"/>
      <c r="Q713" s="12"/>
    </row>
    <row r="714" spans="1:13" ht="12.75">
      <c r="A714" s="274" t="s">
        <v>213</v>
      </c>
      <c r="B714" s="275"/>
      <c r="C714" s="276" t="s">
        <v>480</v>
      </c>
      <c r="D714" s="276">
        <v>1</v>
      </c>
      <c r="E714" s="277">
        <v>0</v>
      </c>
      <c r="F714" s="277">
        <v>0</v>
      </c>
      <c r="G714" s="277">
        <v>0</v>
      </c>
      <c r="H714" s="277">
        <f>$D714*(((E714*(1+$E$2/100))+(F714*(1+$E$4/100))+(G714*(1+$E$3/100)))*(1+$E$5/100))</f>
        <v>0</v>
      </c>
      <c r="I714" s="161"/>
      <c r="J714" s="271">
        <v>600</v>
      </c>
      <c r="K714" s="271">
        <v>336</v>
      </c>
      <c r="L714" s="271">
        <v>0</v>
      </c>
      <c r="M714" s="272">
        <f>$D714*(((J714*(1+$E$2/100))+(K714*(1+$E$4/100))+(L714*(1+$E$3/100)))*(1+$E$5/100))</f>
        <v>1276.704</v>
      </c>
    </row>
    <row r="715" spans="1:13" ht="12.75">
      <c r="A715" s="279" t="s">
        <v>10</v>
      </c>
      <c r="B715" s="280"/>
      <c r="C715" s="276"/>
      <c r="D715" s="276"/>
      <c r="E715" s="277"/>
      <c r="F715" s="277"/>
      <c r="G715" s="277"/>
      <c r="H715" s="278"/>
      <c r="I715" s="161"/>
      <c r="J715" s="271"/>
      <c r="K715" s="271"/>
      <c r="L715" s="271"/>
      <c r="M715" s="273"/>
    </row>
    <row r="716" spans="1:13" ht="1.5" customHeight="1">
      <c r="A716" s="36"/>
      <c r="B716" s="36"/>
      <c r="C716" s="45"/>
      <c r="D716" s="45"/>
      <c r="E716" s="46"/>
      <c r="F716" s="46"/>
      <c r="G716" s="46"/>
      <c r="H716" s="47"/>
      <c r="I716" s="48"/>
      <c r="J716" s="49"/>
      <c r="K716" s="49"/>
      <c r="L716" s="49"/>
      <c r="M716" s="50"/>
    </row>
    <row r="717" spans="1:17" ht="12.75">
      <c r="A717" s="274" t="s">
        <v>21</v>
      </c>
      <c r="B717" s="275"/>
      <c r="C717" s="276" t="s">
        <v>481</v>
      </c>
      <c r="D717" s="276">
        <v>150</v>
      </c>
      <c r="E717" s="277">
        <v>0</v>
      </c>
      <c r="F717" s="277">
        <v>0</v>
      </c>
      <c r="G717" s="277">
        <v>0</v>
      </c>
      <c r="H717" s="277">
        <f>$D717*(((E717*(1+$E$2/100))+(F717*(1+$E$4/100))+(G717*(1+$E$3/100)))*(1+$E$5/100))</f>
        <v>0</v>
      </c>
      <c r="I717" s="161"/>
      <c r="J717" s="271">
        <v>0.08</v>
      </c>
      <c r="K717" s="271">
        <v>0.375</v>
      </c>
      <c r="L717" s="271">
        <v>0</v>
      </c>
      <c r="M717" s="272">
        <f>$D717*(((J717*(1+$E$2/100))+(K717*(1+$E$4/100))+(L717*(1+$E$3/100)))*(1+$E$5/100))</f>
        <v>106.71374999999999</v>
      </c>
      <c r="O717" s="5"/>
      <c r="P717" s="6"/>
      <c r="Q717" s="12"/>
    </row>
    <row r="718" spans="1:17" ht="12.75">
      <c r="A718" s="279" t="s">
        <v>262</v>
      </c>
      <c r="B718" s="280"/>
      <c r="C718" s="276"/>
      <c r="D718" s="276"/>
      <c r="E718" s="277"/>
      <c r="F718" s="277"/>
      <c r="G718" s="277"/>
      <c r="H718" s="277"/>
      <c r="I718" s="161"/>
      <c r="J718" s="271"/>
      <c r="K718" s="271"/>
      <c r="L718" s="271"/>
      <c r="M718" s="272"/>
      <c r="O718" s="5"/>
      <c r="P718" s="6"/>
      <c r="Q718" s="12"/>
    </row>
    <row r="719" spans="1:17" ht="1.5" customHeight="1">
      <c r="A719" s="36"/>
      <c r="B719" s="36"/>
      <c r="C719" s="45"/>
      <c r="D719" s="45"/>
      <c r="E719" s="46"/>
      <c r="F719" s="46"/>
      <c r="G719" s="46"/>
      <c r="H719" s="47"/>
      <c r="I719" s="48"/>
      <c r="J719" s="49"/>
      <c r="K719" s="49"/>
      <c r="L719" s="49"/>
      <c r="M719" s="50"/>
      <c r="O719" s="5"/>
      <c r="P719" s="6"/>
      <c r="Q719" s="12"/>
    </row>
    <row r="720" spans="1:13" ht="12.75">
      <c r="A720" s="274" t="s">
        <v>23</v>
      </c>
      <c r="B720" s="275"/>
      <c r="C720" s="276" t="s">
        <v>481</v>
      </c>
      <c r="D720" s="276">
        <v>1050</v>
      </c>
      <c r="E720" s="277">
        <v>0</v>
      </c>
      <c r="F720" s="277">
        <v>0</v>
      </c>
      <c r="G720" s="277">
        <v>0</v>
      </c>
      <c r="H720" s="277">
        <f>$D720*(((E720*(1+$E$2/100))+(F720*(1+$E$4/100))+(G720*(1+$E$3/100)))*(1+$E$5/100))</f>
        <v>0</v>
      </c>
      <c r="I720" s="161"/>
      <c r="J720" s="271">
        <v>0.159</v>
      </c>
      <c r="K720" s="271">
        <v>0.375</v>
      </c>
      <c r="L720" s="271">
        <v>0</v>
      </c>
      <c r="M720" s="272">
        <f>$D720*(((J720*(1+$E$2/100))+(K720*(1+$E$4/100))+(L720*(1+$E$3/100)))*(1+$E$5/100))</f>
        <v>847.36575</v>
      </c>
    </row>
    <row r="721" spans="1:13" ht="12.75">
      <c r="A721" s="279" t="s">
        <v>333</v>
      </c>
      <c r="B721" s="280"/>
      <c r="C721" s="276"/>
      <c r="D721" s="276"/>
      <c r="E721" s="277"/>
      <c r="F721" s="277"/>
      <c r="G721" s="277"/>
      <c r="H721" s="278"/>
      <c r="I721" s="161"/>
      <c r="J721" s="271"/>
      <c r="K721" s="271"/>
      <c r="L721" s="271"/>
      <c r="M721" s="273"/>
    </row>
    <row r="722" spans="1:13" ht="1.5" customHeight="1">
      <c r="A722" s="36"/>
      <c r="B722" s="36"/>
      <c r="C722" s="51"/>
      <c r="D722" s="51"/>
      <c r="E722" s="52"/>
      <c r="F722" s="52"/>
      <c r="G722" s="52"/>
      <c r="H722" s="52"/>
      <c r="I722" s="48"/>
      <c r="J722" s="49"/>
      <c r="K722" s="49"/>
      <c r="L722" s="49"/>
      <c r="M722" s="50"/>
    </row>
    <row r="723" spans="1:14" ht="12.75">
      <c r="A723" s="274" t="s">
        <v>65</v>
      </c>
      <c r="B723" s="275"/>
      <c r="C723" s="276" t="s">
        <v>481</v>
      </c>
      <c r="D723" s="276">
        <v>1050</v>
      </c>
      <c r="E723" s="277">
        <v>2.44</v>
      </c>
      <c r="F723" s="277">
        <v>3.73</v>
      </c>
      <c r="G723" s="277">
        <v>0</v>
      </c>
      <c r="H723" s="277">
        <f>$D723*(((E723*(1+$E$2/100))+(F723*(1+$E$4/100))+(G723*(1+$E$3/100)))*(1+$E$5/100))</f>
        <v>9519.1635</v>
      </c>
      <c r="I723" s="161"/>
      <c r="J723" s="271">
        <v>0</v>
      </c>
      <c r="K723" s="271">
        <v>0</v>
      </c>
      <c r="L723" s="271">
        <v>0</v>
      </c>
      <c r="M723" s="272">
        <f>$D723*(((J723*(1+$E$2/100))+(K723*(1+$E$4/100))+(L723*(1+$E$3/100)))*(1+$E$5/100))</f>
        <v>0</v>
      </c>
      <c r="N723" s="16"/>
    </row>
    <row r="724" spans="1:14" ht="12.75">
      <c r="A724" s="274" t="s">
        <v>308</v>
      </c>
      <c r="B724" s="275"/>
      <c r="C724" s="276"/>
      <c r="D724" s="276"/>
      <c r="E724" s="277"/>
      <c r="F724" s="277"/>
      <c r="G724" s="277"/>
      <c r="H724" s="277"/>
      <c r="I724" s="161"/>
      <c r="J724" s="271"/>
      <c r="K724" s="271"/>
      <c r="L724" s="271"/>
      <c r="M724" s="272"/>
      <c r="N724" s="16"/>
    </row>
    <row r="725" spans="1:14" ht="1.5" customHeight="1">
      <c r="A725" s="36"/>
      <c r="B725" s="36"/>
      <c r="C725" s="51"/>
      <c r="D725" s="51"/>
      <c r="E725" s="52"/>
      <c r="F725" s="52"/>
      <c r="G725" s="52"/>
      <c r="H725" s="52"/>
      <c r="I725" s="48"/>
      <c r="J725" s="49"/>
      <c r="K725" s="49"/>
      <c r="L725" s="49"/>
      <c r="M725" s="50"/>
      <c r="N725" s="16"/>
    </row>
    <row r="726" spans="1:13" ht="12.75">
      <c r="A726" s="274" t="s">
        <v>249</v>
      </c>
      <c r="B726" s="275"/>
      <c r="C726" s="276" t="s">
        <v>481</v>
      </c>
      <c r="D726" s="276">
        <v>900</v>
      </c>
      <c r="E726" s="277">
        <v>0.62</v>
      </c>
      <c r="F726" s="277">
        <v>0.11</v>
      </c>
      <c r="G726" s="277">
        <v>0.73</v>
      </c>
      <c r="H726" s="277">
        <f>$D726*(((E726*(1+$E$2/100))+(F726*(1+$E$4/100))+(G726*(1+$E$3/100)))*(1+$E$5/100))</f>
        <v>1632.4110000000005</v>
      </c>
      <c r="I726" s="161"/>
      <c r="J726" s="271">
        <v>0</v>
      </c>
      <c r="K726" s="271">
        <v>0</v>
      </c>
      <c r="L726" s="271">
        <v>0</v>
      </c>
      <c r="M726" s="272">
        <f>$D726*(((J726*(1+$E$2/100))+(K726*(1+$E$4/100))+(L726*(1+$E$3/100)))*(1+$E$5/100))</f>
        <v>0</v>
      </c>
    </row>
    <row r="727" spans="1:13" ht="12.75">
      <c r="A727" s="279" t="s">
        <v>10</v>
      </c>
      <c r="B727" s="280"/>
      <c r="C727" s="276"/>
      <c r="D727" s="276"/>
      <c r="E727" s="277"/>
      <c r="F727" s="277"/>
      <c r="G727" s="277"/>
      <c r="H727" s="277"/>
      <c r="I727" s="161"/>
      <c r="J727" s="271"/>
      <c r="K727" s="271"/>
      <c r="L727" s="271"/>
      <c r="M727" s="272"/>
    </row>
    <row r="728" spans="1:13" ht="1.5" customHeight="1">
      <c r="A728" s="36"/>
      <c r="B728" s="36"/>
      <c r="C728" s="51"/>
      <c r="D728" s="51"/>
      <c r="E728" s="53"/>
      <c r="F728" s="53"/>
      <c r="G728" s="53"/>
      <c r="H728" s="53"/>
      <c r="I728" s="48"/>
      <c r="J728" s="53"/>
      <c r="K728" s="53"/>
      <c r="L728" s="53"/>
      <c r="M728" s="54"/>
    </row>
    <row r="729" spans="1:13" ht="12.75">
      <c r="A729" s="274" t="s">
        <v>250</v>
      </c>
      <c r="B729" s="275"/>
      <c r="C729" s="276" t="s">
        <v>57</v>
      </c>
      <c r="D729" s="276">
        <v>1</v>
      </c>
      <c r="E729" s="277">
        <v>0</v>
      </c>
      <c r="F729" s="277">
        <v>0</v>
      </c>
      <c r="G729" s="277">
        <v>0</v>
      </c>
      <c r="H729" s="277">
        <f>$D729*(((E729*(1+$E$2/100))+(F729*(1+$E$4/100))+(G729*(1+$E$3/100)))*(1+$E$5/100))</f>
        <v>0</v>
      </c>
      <c r="I729" s="161"/>
      <c r="J729" s="271">
        <v>487.5</v>
      </c>
      <c r="K729" s="271">
        <v>186.8</v>
      </c>
      <c r="L729" s="271">
        <v>80.52</v>
      </c>
      <c r="M729" s="272">
        <f>$D729*(((J729*(1+$E$2/100))+(K729*(1+$E$4/100))+(L729*(1+$E$3/100)))*(1+$E$5/100))</f>
        <v>993.4694000000001</v>
      </c>
    </row>
    <row r="730" spans="1:13" ht="12.75">
      <c r="A730" s="279" t="s">
        <v>10</v>
      </c>
      <c r="B730" s="280"/>
      <c r="C730" s="276"/>
      <c r="D730" s="276"/>
      <c r="E730" s="277"/>
      <c r="F730" s="277"/>
      <c r="G730" s="277"/>
      <c r="H730" s="277"/>
      <c r="I730" s="161"/>
      <c r="J730" s="271"/>
      <c r="K730" s="271"/>
      <c r="L730" s="271"/>
      <c r="M730" s="272"/>
    </row>
    <row r="731" spans="1:13" ht="1.5" customHeight="1">
      <c r="A731" s="36"/>
      <c r="B731" s="36"/>
      <c r="C731" s="51"/>
      <c r="D731" s="51"/>
      <c r="E731" s="53"/>
      <c r="F731" s="53"/>
      <c r="G731" s="53"/>
      <c r="H731" s="53"/>
      <c r="I731" s="48"/>
      <c r="J731" s="53"/>
      <c r="K731" s="53"/>
      <c r="L731" s="53"/>
      <c r="M731" s="54"/>
    </row>
    <row r="732" spans="1:13" ht="12.75">
      <c r="A732" s="274" t="s">
        <v>56</v>
      </c>
      <c r="B732" s="275"/>
      <c r="C732" s="276" t="s">
        <v>57</v>
      </c>
      <c r="D732" s="276">
        <v>1</v>
      </c>
      <c r="E732" s="277">
        <v>382.4</v>
      </c>
      <c r="F732" s="277">
        <v>628.25</v>
      </c>
      <c r="G732" s="277">
        <v>0</v>
      </c>
      <c r="H732" s="277">
        <f>$D732*(((E732*(1+$E$2/100))+(F732*(1+$E$4/100))+(G732*(1+$E$3/100)))*(1+$E$5/100))</f>
        <v>1492.4057500000001</v>
      </c>
      <c r="I732" s="161"/>
      <c r="J732" s="271">
        <v>0</v>
      </c>
      <c r="K732" s="271">
        <v>0</v>
      </c>
      <c r="L732" s="271">
        <v>0</v>
      </c>
      <c r="M732" s="272">
        <f>$D732*(((J732*(1+$E$2/100))+(K732*(1+$E$4/100))+(L732*(1+$E$3/100)))*(1+$E$5/100))</f>
        <v>0</v>
      </c>
    </row>
    <row r="733" spans="1:13" ht="12.75">
      <c r="A733" s="274" t="s">
        <v>307</v>
      </c>
      <c r="B733" s="275"/>
      <c r="C733" s="276"/>
      <c r="D733" s="276"/>
      <c r="E733" s="277"/>
      <c r="F733" s="277"/>
      <c r="G733" s="277"/>
      <c r="H733" s="277"/>
      <c r="I733" s="161"/>
      <c r="J733" s="271"/>
      <c r="K733" s="271"/>
      <c r="L733" s="271"/>
      <c r="M733" s="272"/>
    </row>
    <row r="734" spans="1:13" ht="1.5" customHeight="1">
      <c r="A734" s="36"/>
      <c r="B734" s="36"/>
      <c r="C734" s="45"/>
      <c r="D734" s="45"/>
      <c r="E734" s="46"/>
      <c r="F734" s="46"/>
      <c r="G734" s="46"/>
      <c r="H734" s="47"/>
      <c r="I734" s="48"/>
      <c r="J734" s="49"/>
      <c r="K734" s="49"/>
      <c r="L734" s="49"/>
      <c r="M734" s="50"/>
    </row>
    <row r="735" spans="1:13" ht="12.75">
      <c r="A735" s="274" t="s">
        <v>56</v>
      </c>
      <c r="B735" s="275"/>
      <c r="C735" s="276" t="s">
        <v>57</v>
      </c>
      <c r="D735" s="276">
        <v>1</v>
      </c>
      <c r="E735" s="277">
        <v>382.4</v>
      </c>
      <c r="F735" s="277">
        <v>628.25</v>
      </c>
      <c r="G735" s="277">
        <v>0</v>
      </c>
      <c r="H735" s="277">
        <f>$D735*(((E735*(1+$E$2/100))+(F735*(1+$E$4/100))+(G735*(1+$E$3/100)))*(1+$E$5/100))</f>
        <v>1492.4057500000001</v>
      </c>
      <c r="I735" s="161"/>
      <c r="J735" s="271">
        <v>0</v>
      </c>
      <c r="K735" s="271">
        <v>0</v>
      </c>
      <c r="L735" s="271">
        <v>0</v>
      </c>
      <c r="M735" s="272">
        <f>$D735*(((J735*(1+$E$2/100))+(K735*(1+$E$4/100))+(L735*(1+$E$3/100)))*(1+$E$5/100))</f>
        <v>0</v>
      </c>
    </row>
    <row r="736" spans="1:13" ht="12.75">
      <c r="A736" s="274" t="s">
        <v>306</v>
      </c>
      <c r="B736" s="275"/>
      <c r="C736" s="276"/>
      <c r="D736" s="276"/>
      <c r="E736" s="277"/>
      <c r="F736" s="277"/>
      <c r="G736" s="277"/>
      <c r="H736" s="278"/>
      <c r="I736" s="161"/>
      <c r="J736" s="271"/>
      <c r="K736" s="271"/>
      <c r="L736" s="271"/>
      <c r="M736" s="273"/>
    </row>
    <row r="737" spans="1:13" ht="1.5" customHeight="1">
      <c r="A737" s="36"/>
      <c r="B737" s="36"/>
      <c r="C737" s="45"/>
      <c r="D737" s="45"/>
      <c r="E737" s="46"/>
      <c r="F737" s="46"/>
      <c r="G737" s="46"/>
      <c r="H737" s="47"/>
      <c r="I737" s="48"/>
      <c r="J737" s="49"/>
      <c r="K737" s="49"/>
      <c r="L737" s="49"/>
      <c r="M737" s="50"/>
    </row>
    <row r="738" spans="1:13" ht="12.75">
      <c r="A738" s="274"/>
      <c r="B738" s="275"/>
      <c r="C738" s="276" t="s">
        <v>480</v>
      </c>
      <c r="D738" s="276">
        <v>0</v>
      </c>
      <c r="E738" s="277">
        <v>0</v>
      </c>
      <c r="F738" s="277">
        <v>0</v>
      </c>
      <c r="G738" s="277">
        <v>0</v>
      </c>
      <c r="H738" s="277">
        <f>$D738*(((E738*(1+$E$2/100))+(F738*(1+$E$4/100))+(G738*(1+$E$3/100)))*(1+$E$5/100))</f>
        <v>0</v>
      </c>
      <c r="I738" s="161"/>
      <c r="J738" s="271">
        <v>0</v>
      </c>
      <c r="K738" s="271">
        <v>0</v>
      </c>
      <c r="L738" s="271">
        <v>0</v>
      </c>
      <c r="M738" s="272">
        <f>$D738*(((J738*(1+$E$2/100))+(K738*(1+$E$4/100))+(L738*(1+$E$3/100)))*(1+$E$5/100))</f>
        <v>0</v>
      </c>
    </row>
    <row r="739" spans="1:13" ht="12.75">
      <c r="A739" s="274"/>
      <c r="B739" s="275"/>
      <c r="C739" s="276"/>
      <c r="D739" s="276"/>
      <c r="E739" s="277"/>
      <c r="F739" s="277"/>
      <c r="G739" s="277"/>
      <c r="H739" s="277"/>
      <c r="I739" s="161"/>
      <c r="J739" s="271"/>
      <c r="K739" s="271"/>
      <c r="L739" s="271"/>
      <c r="M739" s="272"/>
    </row>
    <row r="740" spans="1:13" ht="1.5" customHeight="1">
      <c r="A740" s="36"/>
      <c r="B740" s="36"/>
      <c r="C740" s="51"/>
      <c r="D740" s="51"/>
      <c r="E740" s="52"/>
      <c r="F740" s="52"/>
      <c r="G740" s="52"/>
      <c r="H740" s="52"/>
      <c r="I740" s="48"/>
      <c r="J740" s="49"/>
      <c r="K740" s="49"/>
      <c r="L740" s="49"/>
      <c r="M740" s="50"/>
    </row>
    <row r="741" spans="1:13" ht="12.75">
      <c r="A741" s="274"/>
      <c r="B741" s="275"/>
      <c r="C741" s="276" t="s">
        <v>480</v>
      </c>
      <c r="D741" s="276">
        <v>0</v>
      </c>
      <c r="E741" s="271">
        <v>0</v>
      </c>
      <c r="F741" s="271">
        <v>0</v>
      </c>
      <c r="G741" s="271">
        <v>0</v>
      </c>
      <c r="H741" s="271">
        <v>0</v>
      </c>
      <c r="I741" s="161"/>
      <c r="J741" s="271">
        <v>0</v>
      </c>
      <c r="K741" s="271">
        <v>0</v>
      </c>
      <c r="L741" s="271">
        <v>0</v>
      </c>
      <c r="M741" s="272">
        <f>$D741*(((J741*(1+$E$2/100))+(K741*(1+$E$4/100))+(L741*(1+$E$3/100)))*(1+$E$5/100))</f>
        <v>0</v>
      </c>
    </row>
    <row r="742" spans="1:13" ht="12.75">
      <c r="A742" s="274"/>
      <c r="B742" s="275"/>
      <c r="C742" s="276"/>
      <c r="D742" s="276"/>
      <c r="E742" s="271"/>
      <c r="F742" s="271"/>
      <c r="G742" s="271"/>
      <c r="H742" s="271"/>
      <c r="I742" s="161"/>
      <c r="J742" s="271"/>
      <c r="K742" s="271"/>
      <c r="L742" s="271"/>
      <c r="M742" s="273"/>
    </row>
    <row r="743" spans="1:13" ht="1.5" customHeight="1">
      <c r="A743" s="55"/>
      <c r="B743" s="55"/>
      <c r="C743" s="55"/>
      <c r="D743" s="55"/>
      <c r="E743" s="56"/>
      <c r="F743" s="56"/>
      <c r="G743" s="56"/>
      <c r="H743" s="56"/>
      <c r="I743" s="55"/>
      <c r="J743" s="55"/>
      <c r="K743" s="55"/>
      <c r="L743" s="55"/>
      <c r="M743" s="57"/>
    </row>
    <row r="744" spans="1:13" ht="12.75">
      <c r="A744" s="160" t="s">
        <v>143</v>
      </c>
      <c r="B744" s="160"/>
      <c r="C744" s="160"/>
      <c r="D744" s="160"/>
      <c r="E744" s="162"/>
      <c r="F744" s="162"/>
      <c r="G744" s="162"/>
      <c r="H744" s="163">
        <f>SUM(H684:H742)</f>
        <v>14136.386</v>
      </c>
      <c r="I744" s="164"/>
      <c r="J744" s="160"/>
      <c r="K744" s="165"/>
      <c r="L744" s="150"/>
      <c r="M744" s="163">
        <f>SUM(M684:M742)</f>
        <v>25319.254400000005</v>
      </c>
    </row>
    <row r="745" spans="1:13" ht="1.5" customHeight="1">
      <c r="A745" s="58"/>
      <c r="B745" s="58"/>
      <c r="C745" s="58"/>
      <c r="D745" s="58"/>
      <c r="E745" s="58"/>
      <c r="F745" s="59"/>
      <c r="G745" s="58"/>
      <c r="H745" s="60"/>
      <c r="I745" s="58"/>
      <c r="J745" s="58"/>
      <c r="K745" s="59"/>
      <c r="L745" s="55"/>
      <c r="M745" s="60"/>
    </row>
    <row r="746" spans="1:13" ht="12.75">
      <c r="A746" s="160" t="s">
        <v>144</v>
      </c>
      <c r="B746" s="160"/>
      <c r="C746" s="160"/>
      <c r="D746" s="160"/>
      <c r="E746" s="162"/>
      <c r="F746" s="162"/>
      <c r="G746" s="162"/>
      <c r="H746" s="163">
        <f>H735+H726+H723</f>
        <v>12643.98025</v>
      </c>
      <c r="I746" s="164"/>
      <c r="J746" s="160"/>
      <c r="K746" s="165"/>
      <c r="L746" s="150"/>
      <c r="M746" s="163">
        <f>M729+M720+M717+M711+M708+M705+M702+M684+M687</f>
        <v>21151.7559</v>
      </c>
    </row>
    <row r="747" spans="1:13" ht="12.75">
      <c r="A747" s="286" t="s">
        <v>378</v>
      </c>
      <c r="B747" s="287"/>
      <c r="C747" s="287"/>
      <c r="D747" s="287"/>
      <c r="E747" s="287"/>
      <c r="F747" s="287"/>
      <c r="G747" s="287"/>
      <c r="H747" s="287"/>
      <c r="I747" s="287"/>
      <c r="J747" s="287"/>
      <c r="K747" s="287"/>
      <c r="L747" s="287"/>
      <c r="M747" s="287"/>
    </row>
    <row r="748" spans="1:13" ht="12.75">
      <c r="A748" s="303" t="s">
        <v>444</v>
      </c>
      <c r="B748" s="304"/>
      <c r="C748" s="304"/>
      <c r="D748" s="304"/>
      <c r="E748" s="304"/>
      <c r="F748" s="304"/>
      <c r="G748" s="304"/>
      <c r="H748" s="304"/>
      <c r="I748" s="304"/>
      <c r="J748" s="304"/>
      <c r="K748" s="304"/>
      <c r="L748" s="304"/>
      <c r="M748" s="304"/>
    </row>
    <row r="749" spans="1:13" ht="12.75">
      <c r="A749" s="296" t="s">
        <v>200</v>
      </c>
      <c r="B749" s="297"/>
      <c r="C749" s="297"/>
      <c r="D749" s="297"/>
      <c r="E749" s="297"/>
      <c r="F749" s="297"/>
      <c r="G749" s="297"/>
      <c r="H749" s="297"/>
      <c r="I749" s="297"/>
      <c r="J749" s="297"/>
      <c r="K749" s="297"/>
      <c r="L749" s="297"/>
      <c r="M749" s="297"/>
    </row>
    <row r="750" spans="1:13" ht="12.75">
      <c r="A750" s="291" t="s">
        <v>445</v>
      </c>
      <c r="B750" s="301"/>
      <c r="C750" s="301"/>
      <c r="D750" s="301"/>
      <c r="E750" s="301"/>
      <c r="F750" s="301"/>
      <c r="G750" s="301"/>
      <c r="H750" s="301"/>
      <c r="I750" s="301"/>
      <c r="J750" s="301"/>
      <c r="K750" s="301"/>
      <c r="L750" s="301"/>
      <c r="M750" s="301"/>
    </row>
    <row r="751" spans="1:13" ht="12.75">
      <c r="A751" s="301"/>
      <c r="B751" s="301"/>
      <c r="C751" s="301"/>
      <c r="D751" s="301"/>
      <c r="E751" s="301"/>
      <c r="F751" s="301"/>
      <c r="G751" s="301"/>
      <c r="H751" s="301"/>
      <c r="I751" s="301"/>
      <c r="J751" s="301"/>
      <c r="K751" s="301"/>
      <c r="L751" s="301"/>
      <c r="M751" s="301"/>
    </row>
    <row r="752" spans="1:13" ht="12.75">
      <c r="A752" s="301"/>
      <c r="B752" s="301"/>
      <c r="C752" s="301"/>
      <c r="D752" s="301"/>
      <c r="E752" s="301"/>
      <c r="F752" s="301"/>
      <c r="G752" s="301"/>
      <c r="H752" s="301"/>
      <c r="I752" s="301"/>
      <c r="J752" s="301"/>
      <c r="K752" s="301"/>
      <c r="L752" s="301"/>
      <c r="M752" s="301"/>
    </row>
    <row r="753" spans="1:13" ht="12.75">
      <c r="A753" s="150"/>
      <c r="B753" s="150"/>
      <c r="C753" s="150"/>
      <c r="D753" s="150"/>
      <c r="E753" s="284" t="s">
        <v>477</v>
      </c>
      <c r="F753" s="284"/>
      <c r="G753" s="284"/>
      <c r="H753" s="151"/>
      <c r="I753" s="160"/>
      <c r="J753" s="284" t="s">
        <v>469</v>
      </c>
      <c r="K753" s="284"/>
      <c r="L753" s="284"/>
      <c r="M753" s="285"/>
    </row>
    <row r="754" spans="1:13" ht="12.75">
      <c r="A754" s="160" t="s">
        <v>478</v>
      </c>
      <c r="B754" s="160"/>
      <c r="C754" s="151" t="s">
        <v>479</v>
      </c>
      <c r="D754" s="151" t="s">
        <v>482</v>
      </c>
      <c r="E754" s="151" t="s">
        <v>468</v>
      </c>
      <c r="F754" s="151" t="s">
        <v>493</v>
      </c>
      <c r="G754" s="151" t="s">
        <v>467</v>
      </c>
      <c r="H754" s="151" t="s">
        <v>61</v>
      </c>
      <c r="I754" s="160"/>
      <c r="J754" s="151" t="s">
        <v>468</v>
      </c>
      <c r="K754" s="151" t="s">
        <v>493</v>
      </c>
      <c r="L754" s="151" t="s">
        <v>467</v>
      </c>
      <c r="M754" s="151" t="s">
        <v>61</v>
      </c>
    </row>
    <row r="755" spans="1:13" ht="1.5" customHeight="1">
      <c r="A755" s="36"/>
      <c r="B755" s="36"/>
      <c r="C755" s="38"/>
      <c r="D755" s="38"/>
      <c r="E755" s="41"/>
      <c r="F755" s="41"/>
      <c r="G755" s="41"/>
      <c r="H755" s="41"/>
      <c r="I755" s="42"/>
      <c r="J755" s="41"/>
      <c r="K755" s="41"/>
      <c r="L755" s="41"/>
      <c r="M755" s="43"/>
    </row>
    <row r="756" spans="1:13" ht="12.75">
      <c r="A756" s="274" t="s">
        <v>199</v>
      </c>
      <c r="B756" s="275"/>
      <c r="C756" s="276" t="s">
        <v>480</v>
      </c>
      <c r="D756" s="276">
        <v>1</v>
      </c>
      <c r="E756" s="277">
        <v>0</v>
      </c>
      <c r="F756" s="277">
        <v>0</v>
      </c>
      <c r="G756" s="277">
        <v>0</v>
      </c>
      <c r="H756" s="277">
        <v>0</v>
      </c>
      <c r="I756" s="161"/>
      <c r="J756" s="271">
        <v>2421</v>
      </c>
      <c r="K756" s="271">
        <v>164</v>
      </c>
      <c r="L756" s="271">
        <v>0</v>
      </c>
      <c r="M756" s="272">
        <f>$D756*(((J756*(1+$E$2/100))+(K756*(1+$E$4/100))+(L756*(1+$E$3/100)))*(1+$E$5/100))</f>
        <v>3198.2060000000006</v>
      </c>
    </row>
    <row r="757" spans="1:13" ht="12.75">
      <c r="A757" s="279" t="s">
        <v>191</v>
      </c>
      <c r="B757" s="280"/>
      <c r="C757" s="276"/>
      <c r="D757" s="276"/>
      <c r="E757" s="277"/>
      <c r="F757" s="277"/>
      <c r="G757" s="277"/>
      <c r="H757" s="278"/>
      <c r="I757" s="161"/>
      <c r="J757" s="271"/>
      <c r="K757" s="271"/>
      <c r="L757" s="271"/>
      <c r="M757" s="273"/>
    </row>
    <row r="758" spans="1:13" ht="1.5" customHeight="1">
      <c r="A758" s="36"/>
      <c r="B758" s="36"/>
      <c r="C758" s="45"/>
      <c r="D758" s="45"/>
      <c r="E758" s="46"/>
      <c r="F758" s="46"/>
      <c r="G758" s="46"/>
      <c r="H758" s="47"/>
      <c r="I758" s="48"/>
      <c r="J758" s="49"/>
      <c r="K758" s="49"/>
      <c r="L758" s="49"/>
      <c r="M758" s="50"/>
    </row>
    <row r="759" spans="1:13" ht="12.75">
      <c r="A759" s="274" t="s">
        <v>204</v>
      </c>
      <c r="B759" s="275"/>
      <c r="C759" s="276" t="s">
        <v>480</v>
      </c>
      <c r="D759" s="276">
        <v>1</v>
      </c>
      <c r="E759" s="277">
        <v>0</v>
      </c>
      <c r="F759" s="277">
        <v>0</v>
      </c>
      <c r="G759" s="277">
        <v>0</v>
      </c>
      <c r="H759" s="277">
        <f>$D759*(((E759*(1+$E$2/100))+(F759*(1+$E$4/100))+(G759*(1+$E$3/100)))*(1+$E$5/100))</f>
        <v>0</v>
      </c>
      <c r="I759" s="161"/>
      <c r="J759" s="271">
        <v>266</v>
      </c>
      <c r="K759" s="271">
        <v>42</v>
      </c>
      <c r="L759" s="271">
        <v>0</v>
      </c>
      <c r="M759" s="272">
        <f>$D759*(((J759*(1+$E$2/100))+(K759*(1+$E$4/100))+(L759*(1+$E$3/100)))*(1+$E$5/100))</f>
        <v>390.69800000000004</v>
      </c>
    </row>
    <row r="760" spans="1:13" ht="12.75">
      <c r="A760" s="279" t="s">
        <v>205</v>
      </c>
      <c r="B760" s="280"/>
      <c r="C760" s="276"/>
      <c r="D760" s="276"/>
      <c r="E760" s="277"/>
      <c r="F760" s="277"/>
      <c r="G760" s="277"/>
      <c r="H760" s="278"/>
      <c r="I760" s="161"/>
      <c r="J760" s="271"/>
      <c r="K760" s="271"/>
      <c r="L760" s="271"/>
      <c r="M760" s="273"/>
    </row>
    <row r="761" spans="1:13" ht="1.5" customHeight="1">
      <c r="A761" s="36"/>
      <c r="B761" s="36"/>
      <c r="C761" s="51"/>
      <c r="D761" s="51"/>
      <c r="E761" s="52"/>
      <c r="F761" s="52"/>
      <c r="G761" s="52"/>
      <c r="H761" s="52"/>
      <c r="I761" s="48"/>
      <c r="J761" s="49"/>
      <c r="K761" s="49"/>
      <c r="L761" s="49"/>
      <c r="M761" s="50"/>
    </row>
    <row r="762" spans="1:13" ht="12.75">
      <c r="A762" s="274" t="s">
        <v>208</v>
      </c>
      <c r="B762" s="275"/>
      <c r="C762" s="276" t="s">
        <v>480</v>
      </c>
      <c r="D762" s="276">
        <v>2</v>
      </c>
      <c r="E762" s="277">
        <v>0</v>
      </c>
      <c r="F762" s="277">
        <v>0</v>
      </c>
      <c r="G762" s="277">
        <v>0</v>
      </c>
      <c r="H762" s="277">
        <f>$D762*(((E762*(1+$E$2/100))+(F762*(1+$E$4/100))+(G762*(1+$E$3/100)))*(1+$E$5/100))</f>
        <v>0</v>
      </c>
      <c r="I762" s="161"/>
      <c r="J762" s="271">
        <v>164</v>
      </c>
      <c r="K762" s="271">
        <v>84</v>
      </c>
      <c r="L762" s="271">
        <v>0</v>
      </c>
      <c r="M762" s="272">
        <f>$D762*(((J762*(1+$E$2/100))+(K762*(1+$E$4/100))+(L762*(1+$E$3/100)))*(1+$E$5/100))</f>
        <v>672.2320000000001</v>
      </c>
    </row>
    <row r="763" spans="1:13" ht="12.75">
      <c r="A763" s="279" t="s">
        <v>10</v>
      </c>
      <c r="B763" s="280"/>
      <c r="C763" s="276"/>
      <c r="D763" s="276"/>
      <c r="E763" s="277"/>
      <c r="F763" s="277"/>
      <c r="G763" s="277"/>
      <c r="H763" s="278"/>
      <c r="I763" s="161"/>
      <c r="J763" s="271"/>
      <c r="K763" s="271"/>
      <c r="L763" s="271"/>
      <c r="M763" s="273"/>
    </row>
    <row r="764" spans="1:13" ht="1.5" customHeight="1">
      <c r="A764" s="36"/>
      <c r="B764" s="36"/>
      <c r="C764" s="45"/>
      <c r="D764" s="45"/>
      <c r="E764" s="46"/>
      <c r="F764" s="46"/>
      <c r="G764" s="46"/>
      <c r="H764" s="47"/>
      <c r="I764" s="48"/>
      <c r="J764" s="49"/>
      <c r="K764" s="49"/>
      <c r="L764" s="49"/>
      <c r="M764" s="50"/>
    </row>
    <row r="765" spans="1:13" ht="12.75">
      <c r="A765" s="274" t="s">
        <v>207</v>
      </c>
      <c r="B765" s="275"/>
      <c r="C765" s="276" t="s">
        <v>480</v>
      </c>
      <c r="D765" s="276">
        <v>1</v>
      </c>
      <c r="E765" s="277">
        <v>0</v>
      </c>
      <c r="F765" s="277">
        <v>0</v>
      </c>
      <c r="G765" s="277">
        <v>0</v>
      </c>
      <c r="H765" s="277">
        <f>$D765*(((E765*(1+$E$2/100))+(F765*(1+$E$4/100))+(G765*(1+$E$3/100)))*(1+$E$5/100))</f>
        <v>0</v>
      </c>
      <c r="I765" s="161"/>
      <c r="J765" s="271">
        <v>2875</v>
      </c>
      <c r="K765" s="271">
        <v>670</v>
      </c>
      <c r="L765" s="271">
        <v>0</v>
      </c>
      <c r="M765" s="272">
        <f>$D765*(((J765*(1+$E$2/100))+(K765*(1+$E$4/100))+(L765*(1+$E$3/100)))*(1+$E$5/100))</f>
        <v>4576.880000000001</v>
      </c>
    </row>
    <row r="766" spans="1:13" ht="12.75">
      <c r="A766" s="279" t="s">
        <v>150</v>
      </c>
      <c r="B766" s="280"/>
      <c r="C766" s="276"/>
      <c r="D766" s="276"/>
      <c r="E766" s="277"/>
      <c r="F766" s="277"/>
      <c r="G766" s="277"/>
      <c r="H766" s="278"/>
      <c r="I766" s="161"/>
      <c r="J766" s="271"/>
      <c r="K766" s="271"/>
      <c r="L766" s="271"/>
      <c r="M766" s="273"/>
    </row>
    <row r="767" spans="1:13" ht="1.5" customHeight="1">
      <c r="A767" s="36"/>
      <c r="B767" s="36"/>
      <c r="C767" s="45"/>
      <c r="D767" s="45"/>
      <c r="E767" s="46"/>
      <c r="F767" s="46"/>
      <c r="G767" s="46"/>
      <c r="H767" s="47"/>
      <c r="I767" s="48"/>
      <c r="J767" s="49"/>
      <c r="K767" s="49"/>
      <c r="L767" s="49"/>
      <c r="M767" s="50"/>
    </row>
    <row r="768" spans="1:13" ht="12.75">
      <c r="A768" s="274" t="s">
        <v>211</v>
      </c>
      <c r="B768" s="275"/>
      <c r="C768" s="276" t="s">
        <v>480</v>
      </c>
      <c r="D768" s="276">
        <v>1</v>
      </c>
      <c r="E768" s="277">
        <v>0</v>
      </c>
      <c r="F768" s="277">
        <v>0</v>
      </c>
      <c r="G768" s="277">
        <v>0</v>
      </c>
      <c r="H768" s="277">
        <f>$D768*(((E768*(1+$E$2/100))+(F768*(1+$E$4/100))+(G768*(1+$E$3/100)))*(1+$E$5/100))</f>
        <v>0</v>
      </c>
      <c r="I768" s="161"/>
      <c r="J768" s="271">
        <v>116</v>
      </c>
      <c r="K768" s="271">
        <v>84</v>
      </c>
      <c r="L768" s="271">
        <v>0</v>
      </c>
      <c r="M768" s="272">
        <f>$D768*(((J768*(1+$E$2/100))+(K768*(1+$E$4/100))+(L768*(1+$E$3/100)))*(1+$E$5/100))</f>
        <v>278.036</v>
      </c>
    </row>
    <row r="769" spans="1:13" ht="12.75">
      <c r="A769" s="279" t="s">
        <v>212</v>
      </c>
      <c r="B769" s="280"/>
      <c r="C769" s="276"/>
      <c r="D769" s="276"/>
      <c r="E769" s="277"/>
      <c r="F769" s="277"/>
      <c r="G769" s="277"/>
      <c r="H769" s="278"/>
      <c r="I769" s="161"/>
      <c r="J769" s="271"/>
      <c r="K769" s="271"/>
      <c r="L769" s="271"/>
      <c r="M769" s="273"/>
    </row>
    <row r="770" spans="1:13" ht="1.5" customHeight="1">
      <c r="A770" s="36"/>
      <c r="B770" s="36"/>
      <c r="C770" s="45"/>
      <c r="D770" s="45"/>
      <c r="E770" s="46"/>
      <c r="F770" s="46"/>
      <c r="G770" s="46"/>
      <c r="H770" s="47"/>
      <c r="I770" s="48"/>
      <c r="J770" s="49"/>
      <c r="K770" s="49"/>
      <c r="L770" s="49"/>
      <c r="M770" s="50"/>
    </row>
    <row r="771" spans="1:13" ht="12.75">
      <c r="A771" s="274" t="s">
        <v>213</v>
      </c>
      <c r="B771" s="275"/>
      <c r="C771" s="276" t="s">
        <v>480</v>
      </c>
      <c r="D771" s="276">
        <v>1</v>
      </c>
      <c r="E771" s="277">
        <v>0</v>
      </c>
      <c r="F771" s="277">
        <v>0</v>
      </c>
      <c r="G771" s="277">
        <v>0</v>
      </c>
      <c r="H771" s="277">
        <f>$D771*(((E771*(1+$E$2/100))+(F771*(1+$E$4/100))+(G771*(1+$E$3/100)))*(1+$E$5/100))</f>
        <v>0</v>
      </c>
      <c r="I771" s="161"/>
      <c r="J771" s="271">
        <v>600</v>
      </c>
      <c r="K771" s="271">
        <v>336</v>
      </c>
      <c r="L771" s="271">
        <v>0</v>
      </c>
      <c r="M771" s="272">
        <f>$D771*(((J771*(1+$E$2/100))+(K771*(1+$E$4/100))+(L771*(1+$E$3/100)))*(1+$E$5/100))</f>
        <v>1276.704</v>
      </c>
    </row>
    <row r="772" spans="1:13" ht="12.75">
      <c r="A772" s="279" t="s">
        <v>10</v>
      </c>
      <c r="B772" s="280"/>
      <c r="C772" s="276"/>
      <c r="D772" s="276"/>
      <c r="E772" s="277"/>
      <c r="F772" s="277"/>
      <c r="G772" s="277"/>
      <c r="H772" s="278"/>
      <c r="I772" s="161"/>
      <c r="J772" s="271"/>
      <c r="K772" s="271"/>
      <c r="L772" s="271"/>
      <c r="M772" s="273"/>
    </row>
    <row r="773" spans="1:13" ht="1.5" customHeight="1">
      <c r="A773" s="36"/>
      <c r="B773" s="36"/>
      <c r="C773" s="45"/>
      <c r="D773" s="45"/>
      <c r="E773" s="46"/>
      <c r="F773" s="46"/>
      <c r="G773" s="46"/>
      <c r="H773" s="47"/>
      <c r="I773" s="48"/>
      <c r="J773" s="49"/>
      <c r="K773" s="49"/>
      <c r="L773" s="49"/>
      <c r="M773" s="50"/>
    </row>
    <row r="774" spans="1:13" ht="12.75">
      <c r="A774" s="274" t="s">
        <v>215</v>
      </c>
      <c r="B774" s="275"/>
      <c r="C774" s="276" t="s">
        <v>57</v>
      </c>
      <c r="D774" s="276">
        <v>1</v>
      </c>
      <c r="E774" s="277">
        <v>0</v>
      </c>
      <c r="F774" s="277">
        <v>0</v>
      </c>
      <c r="G774" s="277">
        <v>0</v>
      </c>
      <c r="H774" s="277">
        <f>$D774*(((E774*(1+$E$2/100))+(F774*(1+$E$4/100))+(G774*(1+$E$3/100)))*(1+$E$5/100))</f>
        <v>0</v>
      </c>
      <c r="I774" s="161"/>
      <c r="J774" s="271">
        <v>607.75</v>
      </c>
      <c r="K774" s="271">
        <v>935.36</v>
      </c>
      <c r="L774" s="271">
        <v>0</v>
      </c>
      <c r="M774" s="272">
        <f>$D774*(((J774*(1+$E$2/100))+(K774*(1+$E$4/100))+(L774*(1+$E$3/100)))*(1+$E$5/100))</f>
        <v>2268.4325400000002</v>
      </c>
    </row>
    <row r="775" spans="1:13" ht="12.75">
      <c r="A775" s="274" t="s">
        <v>309</v>
      </c>
      <c r="B775" s="275"/>
      <c r="C775" s="276"/>
      <c r="D775" s="276"/>
      <c r="E775" s="277"/>
      <c r="F775" s="277"/>
      <c r="G775" s="277"/>
      <c r="H775" s="278"/>
      <c r="I775" s="161"/>
      <c r="J775" s="271"/>
      <c r="K775" s="271"/>
      <c r="L775" s="271"/>
      <c r="M775" s="273"/>
    </row>
    <row r="776" spans="1:13" ht="1.5" customHeight="1">
      <c r="A776" s="36"/>
      <c r="B776" s="36"/>
      <c r="C776" s="51"/>
      <c r="D776" s="51"/>
      <c r="E776" s="52"/>
      <c r="F776" s="52"/>
      <c r="G776" s="52"/>
      <c r="H776" s="52"/>
      <c r="I776" s="48"/>
      <c r="J776" s="49"/>
      <c r="K776" s="49"/>
      <c r="L776" s="49"/>
      <c r="M776" s="50"/>
    </row>
    <row r="777" spans="1:17" ht="12.75">
      <c r="A777" s="274" t="s">
        <v>21</v>
      </c>
      <c r="B777" s="275"/>
      <c r="C777" s="276" t="s">
        <v>481</v>
      </c>
      <c r="D777" s="276">
        <v>25</v>
      </c>
      <c r="E777" s="277">
        <v>0</v>
      </c>
      <c r="F777" s="277">
        <v>0</v>
      </c>
      <c r="G777" s="277">
        <v>0</v>
      </c>
      <c r="H777" s="277">
        <f>$D777*(((E777*(1+$E$2/100))+(F777*(1+$E$4/100))+(G777*(1+$E$3/100)))*(1+$E$5/100))</f>
        <v>0</v>
      </c>
      <c r="I777" s="161"/>
      <c r="J777" s="271">
        <v>0.08</v>
      </c>
      <c r="K777" s="271">
        <v>0.375</v>
      </c>
      <c r="L777" s="271">
        <v>0</v>
      </c>
      <c r="M777" s="272">
        <f>$D777*(((J777*(1+$E$2/100))+(K777*(1+$E$4/100))+(L777*(1+$E$3/100)))*(1+$E$5/100))</f>
        <v>17.785625</v>
      </c>
      <c r="O777" s="5"/>
      <c r="P777" s="6"/>
      <c r="Q777" s="12"/>
    </row>
    <row r="778" spans="1:17" ht="12.75">
      <c r="A778" s="279" t="s">
        <v>22</v>
      </c>
      <c r="B778" s="280"/>
      <c r="C778" s="276"/>
      <c r="D778" s="276"/>
      <c r="E778" s="277"/>
      <c r="F778" s="277"/>
      <c r="G778" s="277"/>
      <c r="H778" s="278"/>
      <c r="I778" s="161"/>
      <c r="J778" s="271"/>
      <c r="K778" s="271"/>
      <c r="L778" s="271"/>
      <c r="M778" s="273"/>
      <c r="O778" s="5"/>
      <c r="P778" s="6"/>
      <c r="Q778" s="12"/>
    </row>
    <row r="779" spans="1:17" ht="1.5" customHeight="1">
      <c r="A779" s="36"/>
      <c r="B779" s="36"/>
      <c r="C779" s="45"/>
      <c r="D779" s="45"/>
      <c r="E779" s="46"/>
      <c r="F779" s="46"/>
      <c r="G779" s="46"/>
      <c r="H779" s="47"/>
      <c r="I779" s="48"/>
      <c r="J779" s="49"/>
      <c r="K779" s="49"/>
      <c r="L779" s="49"/>
      <c r="M779" s="50"/>
      <c r="O779" s="5"/>
      <c r="P779" s="6"/>
      <c r="Q779" s="12"/>
    </row>
    <row r="780" spans="1:13" ht="12.75">
      <c r="A780" s="274" t="s">
        <v>214</v>
      </c>
      <c r="B780" s="275"/>
      <c r="C780" s="276" t="s">
        <v>481</v>
      </c>
      <c r="D780" s="276">
        <v>490</v>
      </c>
      <c r="E780" s="277">
        <v>0</v>
      </c>
      <c r="F780" s="277">
        <v>0</v>
      </c>
      <c r="G780" s="277">
        <v>0</v>
      </c>
      <c r="H780" s="277">
        <f>$D780*(((E780*(1+$E$2/100))+(F780*(1+$E$4/100))+(G780*(1+$E$3/100)))*(1+$E$5/100))</f>
        <v>0</v>
      </c>
      <c r="I780" s="161"/>
      <c r="J780" s="271">
        <v>0.612</v>
      </c>
      <c r="K780" s="271">
        <v>0.38</v>
      </c>
      <c r="L780" s="271">
        <v>0</v>
      </c>
      <c r="M780" s="272">
        <f>$D780*(((J780*(1+$E$2/100))+(K780*(1+$E$4/100))+(L780*(1+$E$3/100)))*(1+$E$5/100))</f>
        <v>668.0366000000001</v>
      </c>
    </row>
    <row r="781" spans="1:13" ht="12.75">
      <c r="A781" s="279" t="s">
        <v>440</v>
      </c>
      <c r="B781" s="280"/>
      <c r="C781" s="276"/>
      <c r="D781" s="276"/>
      <c r="E781" s="277"/>
      <c r="F781" s="277"/>
      <c r="G781" s="277"/>
      <c r="H781" s="278"/>
      <c r="I781" s="161"/>
      <c r="J781" s="271"/>
      <c r="K781" s="271"/>
      <c r="L781" s="271"/>
      <c r="M781" s="273"/>
    </row>
    <row r="782" spans="1:13" ht="1.5" customHeight="1">
      <c r="A782" s="36"/>
      <c r="B782" s="36"/>
      <c r="C782" s="51"/>
      <c r="D782" s="51"/>
      <c r="E782" s="52"/>
      <c r="F782" s="52"/>
      <c r="G782" s="52"/>
      <c r="H782" s="52"/>
      <c r="I782" s="48"/>
      <c r="J782" s="49"/>
      <c r="K782" s="49"/>
      <c r="L782" s="49"/>
      <c r="M782" s="50"/>
    </row>
    <row r="783" spans="1:13" ht="12.75">
      <c r="A783" s="274" t="s">
        <v>65</v>
      </c>
      <c r="B783" s="275"/>
      <c r="C783" s="276" t="s">
        <v>481</v>
      </c>
      <c r="D783" s="276">
        <v>490</v>
      </c>
      <c r="E783" s="277">
        <v>2.44</v>
      </c>
      <c r="F783" s="277">
        <v>3.73</v>
      </c>
      <c r="G783" s="277">
        <v>0</v>
      </c>
      <c r="H783" s="277">
        <f>$D783*(((E783*(1+$E$2/100))+(F783*(1+$E$4/100))+(G783*(1+$E$3/100)))*(1+$E$5/100))</f>
        <v>4442.2763</v>
      </c>
      <c r="I783" s="161"/>
      <c r="J783" s="271">
        <v>0</v>
      </c>
      <c r="K783" s="271">
        <v>0</v>
      </c>
      <c r="L783" s="271">
        <v>0</v>
      </c>
      <c r="M783" s="272">
        <f>$D783*(((J783*(1+$E$2/100))+(K783*(1+$E$4/100))+(L783*(1+$E$3/100)))*(1+$E$5/100))</f>
        <v>0</v>
      </c>
    </row>
    <row r="784" spans="1:13" ht="12.75">
      <c r="A784" s="274" t="s">
        <v>310</v>
      </c>
      <c r="B784" s="275"/>
      <c r="C784" s="276"/>
      <c r="D784" s="276"/>
      <c r="E784" s="277"/>
      <c r="F784" s="277"/>
      <c r="G784" s="277"/>
      <c r="H784" s="278"/>
      <c r="I784" s="161"/>
      <c r="J784" s="271"/>
      <c r="K784" s="271"/>
      <c r="L784" s="271"/>
      <c r="M784" s="273"/>
    </row>
    <row r="785" spans="1:13" ht="1.5" customHeight="1">
      <c r="A785" s="36"/>
      <c r="B785" s="36"/>
      <c r="C785" s="51"/>
      <c r="D785" s="51"/>
      <c r="E785" s="53"/>
      <c r="F785" s="53"/>
      <c r="G785" s="53"/>
      <c r="H785" s="53"/>
      <c r="I785" s="48"/>
      <c r="J785" s="53"/>
      <c r="K785" s="53"/>
      <c r="L785" s="53"/>
      <c r="M785" s="54"/>
    </row>
    <row r="786" spans="1:13" ht="12.75">
      <c r="A786" s="274" t="s">
        <v>219</v>
      </c>
      <c r="B786" s="275"/>
      <c r="C786" s="276" t="s">
        <v>481</v>
      </c>
      <c r="D786" s="276">
        <v>300</v>
      </c>
      <c r="E786" s="277">
        <v>0.62</v>
      </c>
      <c r="F786" s="277">
        <v>0.11</v>
      </c>
      <c r="G786" s="277">
        <v>0.73</v>
      </c>
      <c r="H786" s="277">
        <f>$D786*(((E786*(1+$E$2/100))+(F786*(1+$E$4/100))+(G786*(1+$E$3/100)))*(1+$E$5/100))</f>
        <v>544.1370000000002</v>
      </c>
      <c r="I786" s="161"/>
      <c r="J786" s="271">
        <v>0</v>
      </c>
      <c r="K786" s="271">
        <v>0</v>
      </c>
      <c r="L786" s="271">
        <v>0</v>
      </c>
      <c r="M786" s="272">
        <f>$D786*(((J786*(1+$E$2/100))+(K786*(1+$E$4/100))+(L786*(1+$E$3/100)))*(1+$E$5/100))</f>
        <v>0</v>
      </c>
    </row>
    <row r="787" spans="1:13" ht="12.75">
      <c r="A787" s="279" t="s">
        <v>10</v>
      </c>
      <c r="B787" s="280"/>
      <c r="C787" s="276"/>
      <c r="D787" s="276"/>
      <c r="E787" s="277"/>
      <c r="F787" s="277"/>
      <c r="G787" s="277"/>
      <c r="H787" s="278"/>
      <c r="I787" s="161"/>
      <c r="J787" s="271"/>
      <c r="K787" s="271"/>
      <c r="L787" s="271"/>
      <c r="M787" s="273"/>
    </row>
    <row r="788" spans="1:13" ht="1.5" customHeight="1">
      <c r="A788" s="36"/>
      <c r="B788" s="36"/>
      <c r="C788" s="51"/>
      <c r="D788" s="51"/>
      <c r="E788" s="53"/>
      <c r="F788" s="53"/>
      <c r="G788" s="53"/>
      <c r="H788" s="53"/>
      <c r="I788" s="48"/>
      <c r="J788" s="53"/>
      <c r="K788" s="53"/>
      <c r="L788" s="53"/>
      <c r="M788" s="54"/>
    </row>
    <row r="789" spans="1:13" ht="12.75">
      <c r="A789" s="274" t="s">
        <v>56</v>
      </c>
      <c r="B789" s="275"/>
      <c r="C789" s="276" t="s">
        <v>57</v>
      </c>
      <c r="D789" s="276">
        <v>1</v>
      </c>
      <c r="E789" s="277">
        <v>593.8</v>
      </c>
      <c r="F789" s="277">
        <v>823.5</v>
      </c>
      <c r="G789" s="277">
        <v>109.5</v>
      </c>
      <c r="H789" s="277">
        <f>$D789*(((E789*(1+$E$2/100))+(F789*(1+$E$4/100))+(G789*(1+$E$3/100)))*(1+$E$5/100))</f>
        <v>2200.7095000000004</v>
      </c>
      <c r="I789" s="161"/>
      <c r="J789" s="271">
        <v>0</v>
      </c>
      <c r="K789" s="271">
        <v>0</v>
      </c>
      <c r="L789" s="271">
        <v>0</v>
      </c>
      <c r="M789" s="272">
        <f>$D789*(((J789*(1+$E$2/100))+(K789*(1+$E$4/100))+(L789*(1+$E$3/100)))*(1+$E$5/100))</f>
        <v>0</v>
      </c>
    </row>
    <row r="790" spans="1:13" ht="12.75">
      <c r="A790" s="274" t="s">
        <v>311</v>
      </c>
      <c r="B790" s="275"/>
      <c r="C790" s="276"/>
      <c r="D790" s="276"/>
      <c r="E790" s="277"/>
      <c r="F790" s="277"/>
      <c r="G790" s="277"/>
      <c r="H790" s="278"/>
      <c r="I790" s="161"/>
      <c r="J790" s="271"/>
      <c r="K790" s="271"/>
      <c r="L790" s="271"/>
      <c r="M790" s="273"/>
    </row>
    <row r="791" spans="1:13" ht="1.5" customHeight="1">
      <c r="A791" s="36"/>
      <c r="B791" s="36"/>
      <c r="C791" s="51"/>
      <c r="D791" s="51"/>
      <c r="E791" s="53"/>
      <c r="F791" s="53"/>
      <c r="G791" s="53"/>
      <c r="H791" s="53"/>
      <c r="I791" s="48"/>
      <c r="J791" s="53"/>
      <c r="K791" s="53"/>
      <c r="L791" s="53"/>
      <c r="M791" s="54"/>
    </row>
    <row r="792" spans="1:13" ht="12.75">
      <c r="A792" s="274"/>
      <c r="B792" s="275"/>
      <c r="C792" s="276">
        <v>0</v>
      </c>
      <c r="D792" s="276">
        <v>0</v>
      </c>
      <c r="E792" s="277">
        <v>0</v>
      </c>
      <c r="F792" s="277">
        <v>0</v>
      </c>
      <c r="G792" s="277">
        <v>0</v>
      </c>
      <c r="H792" s="277">
        <f>$D792*(((E792*(1+$E$2/100))+(F792*(1+$E$4/100))+(G792*(1+$E$3/100)))*(1+$E$5/100))</f>
        <v>0</v>
      </c>
      <c r="I792" s="161"/>
      <c r="J792" s="271">
        <v>0</v>
      </c>
      <c r="K792" s="271">
        <v>0</v>
      </c>
      <c r="L792" s="271">
        <v>0</v>
      </c>
      <c r="M792" s="272">
        <f>$D792*(((J792*(1+$E$2/100))+(K792*(1+$E$4/100))+(L792*(1+$E$3/100)))*(1+$E$5/100))</f>
        <v>0</v>
      </c>
    </row>
    <row r="793" spans="1:13" ht="12.75">
      <c r="A793" s="274"/>
      <c r="B793" s="275"/>
      <c r="C793" s="276"/>
      <c r="D793" s="276"/>
      <c r="E793" s="277"/>
      <c r="F793" s="277"/>
      <c r="G793" s="277"/>
      <c r="H793" s="278"/>
      <c r="I793" s="161"/>
      <c r="J793" s="271"/>
      <c r="K793" s="271"/>
      <c r="L793" s="271"/>
      <c r="M793" s="273"/>
    </row>
    <row r="794" spans="1:13" ht="1.5" customHeight="1">
      <c r="A794" s="36"/>
      <c r="B794" s="36"/>
      <c r="C794" s="51"/>
      <c r="D794" s="51"/>
      <c r="E794" s="53"/>
      <c r="F794" s="53"/>
      <c r="G794" s="53"/>
      <c r="H794" s="53"/>
      <c r="I794" s="48"/>
      <c r="J794" s="53"/>
      <c r="K794" s="53"/>
      <c r="L794" s="53"/>
      <c r="M794" s="54"/>
    </row>
    <row r="795" spans="1:13" ht="12.75">
      <c r="A795" s="274"/>
      <c r="B795" s="275"/>
      <c r="C795" s="276">
        <v>0</v>
      </c>
      <c r="D795" s="276">
        <v>0</v>
      </c>
      <c r="E795" s="271">
        <v>0</v>
      </c>
      <c r="F795" s="271">
        <v>0</v>
      </c>
      <c r="G795" s="271">
        <v>0</v>
      </c>
      <c r="H795" s="277">
        <f>$D795*(((E795*(1+$E$2/100))+(F795*(1+$E$4/100))+(G795*(1+$E$3/100)))*(1+$E$5/100))</f>
        <v>0</v>
      </c>
      <c r="I795" s="161"/>
      <c r="J795" s="271">
        <v>0</v>
      </c>
      <c r="K795" s="271">
        <v>0</v>
      </c>
      <c r="L795" s="271">
        <v>0</v>
      </c>
      <c r="M795" s="272">
        <f>$D795*(((J795*(1+$E$2/100))+(K795*(1+$E$4/100))+(L795*(1+$E$3/100)))*(1+$E$5/100))</f>
        <v>0</v>
      </c>
    </row>
    <row r="796" spans="1:13" ht="12.75">
      <c r="A796" s="274"/>
      <c r="B796" s="275"/>
      <c r="C796" s="276"/>
      <c r="D796" s="276"/>
      <c r="E796" s="271"/>
      <c r="F796" s="271"/>
      <c r="G796" s="271"/>
      <c r="H796" s="278"/>
      <c r="I796" s="161"/>
      <c r="J796" s="271"/>
      <c r="K796" s="271"/>
      <c r="L796" s="271"/>
      <c r="M796" s="273"/>
    </row>
    <row r="797" spans="1:13" ht="1.5" customHeight="1">
      <c r="A797" s="55"/>
      <c r="B797" s="55"/>
      <c r="C797" s="55"/>
      <c r="D797" s="55"/>
      <c r="E797" s="56"/>
      <c r="F797" s="56"/>
      <c r="G797" s="56"/>
      <c r="H797" s="56"/>
      <c r="I797" s="55"/>
      <c r="J797" s="55"/>
      <c r="K797" s="55"/>
      <c r="L797" s="55"/>
      <c r="M797" s="57"/>
    </row>
    <row r="798" spans="1:13" ht="12.75">
      <c r="A798" s="160" t="s">
        <v>143</v>
      </c>
      <c r="B798" s="160"/>
      <c r="C798" s="160"/>
      <c r="D798" s="160"/>
      <c r="E798" s="162"/>
      <c r="F798" s="162"/>
      <c r="G798" s="162"/>
      <c r="H798" s="163">
        <f>SUM(H756:H796)</f>
        <v>7187.122800000001</v>
      </c>
      <c r="I798" s="164"/>
      <c r="J798" s="160"/>
      <c r="K798" s="165"/>
      <c r="L798" s="150"/>
      <c r="M798" s="163">
        <f>SUM(M756:M796)</f>
        <v>13347.010765</v>
      </c>
    </row>
    <row r="799" spans="1:13" ht="1.5" customHeight="1">
      <c r="A799" s="58"/>
      <c r="B799" s="58"/>
      <c r="C799" s="58"/>
      <c r="D799" s="58"/>
      <c r="E799" s="58"/>
      <c r="F799" s="59"/>
      <c r="G799" s="58"/>
      <c r="H799" s="60"/>
      <c r="I799" s="58"/>
      <c r="J799" s="58"/>
      <c r="K799" s="59"/>
      <c r="L799" s="55"/>
      <c r="M799" s="60"/>
    </row>
    <row r="800" spans="1:13" ht="12.75">
      <c r="A800" s="160" t="s">
        <v>144</v>
      </c>
      <c r="B800" s="160"/>
      <c r="C800" s="160"/>
      <c r="D800" s="160"/>
      <c r="E800" s="162"/>
      <c r="F800" s="162"/>
      <c r="G800" s="162"/>
      <c r="H800" s="163">
        <f>H783+H786+H789</f>
        <v>7187.122800000001</v>
      </c>
      <c r="I800" s="164"/>
      <c r="J800" s="160"/>
      <c r="K800" s="165"/>
      <c r="L800" s="150"/>
      <c r="M800" s="163">
        <f>M756+M759+M762+M768+M774+M777+M780</f>
        <v>7493.426765000001</v>
      </c>
    </row>
    <row r="801" spans="1:13" ht="12.75">
      <c r="A801" s="286" t="s">
        <v>271</v>
      </c>
      <c r="B801" s="287"/>
      <c r="C801" s="287"/>
      <c r="D801" s="287"/>
      <c r="E801" s="287"/>
      <c r="F801" s="287"/>
      <c r="G801" s="287"/>
      <c r="H801" s="287"/>
      <c r="I801" s="287"/>
      <c r="J801" s="287"/>
      <c r="K801" s="287"/>
      <c r="L801" s="287"/>
      <c r="M801" s="287"/>
    </row>
    <row r="802" spans="1:13" ht="12.75">
      <c r="A802" s="305" t="s">
        <v>463</v>
      </c>
      <c r="B802" s="295"/>
      <c r="C802" s="295"/>
      <c r="D802" s="295"/>
      <c r="E802" s="295"/>
      <c r="F802" s="295"/>
      <c r="G802" s="295"/>
      <c r="H802" s="295"/>
      <c r="I802" s="295"/>
      <c r="J802" s="295"/>
      <c r="K802" s="295"/>
      <c r="L802" s="295"/>
      <c r="M802" s="295"/>
    </row>
    <row r="803" spans="1:13" ht="12.75" customHeight="1">
      <c r="A803" s="295"/>
      <c r="B803" s="295"/>
      <c r="C803" s="295"/>
      <c r="D803" s="295"/>
      <c r="E803" s="295"/>
      <c r="F803" s="295"/>
      <c r="G803" s="295"/>
      <c r="H803" s="295"/>
      <c r="I803" s="295"/>
      <c r="J803" s="295"/>
      <c r="K803" s="295"/>
      <c r="L803" s="295"/>
      <c r="M803" s="295"/>
    </row>
    <row r="804" spans="1:17" ht="12.75">
      <c r="A804" s="150"/>
      <c r="B804" s="150"/>
      <c r="C804" s="150"/>
      <c r="D804" s="150"/>
      <c r="E804" s="284" t="s">
        <v>477</v>
      </c>
      <c r="F804" s="284"/>
      <c r="G804" s="284"/>
      <c r="H804" s="151"/>
      <c r="I804" s="160"/>
      <c r="J804" s="284" t="s">
        <v>469</v>
      </c>
      <c r="K804" s="284"/>
      <c r="L804" s="284"/>
      <c r="M804" s="285"/>
      <c r="O804" s="12"/>
      <c r="P804" s="12"/>
      <c r="Q804" s="12"/>
    </row>
    <row r="805" spans="1:17" ht="12.75">
      <c r="A805" s="160" t="s">
        <v>478</v>
      </c>
      <c r="B805" s="160"/>
      <c r="C805" s="151" t="s">
        <v>479</v>
      </c>
      <c r="D805" s="151" t="s">
        <v>482</v>
      </c>
      <c r="E805" s="151" t="s">
        <v>468</v>
      </c>
      <c r="F805" s="151" t="s">
        <v>493</v>
      </c>
      <c r="G805" s="151" t="s">
        <v>467</v>
      </c>
      <c r="H805" s="151" t="s">
        <v>61</v>
      </c>
      <c r="I805" s="160"/>
      <c r="J805" s="151" t="s">
        <v>468</v>
      </c>
      <c r="K805" s="151" t="s">
        <v>493</v>
      </c>
      <c r="L805" s="151" t="s">
        <v>467</v>
      </c>
      <c r="M805" s="151" t="s">
        <v>61</v>
      </c>
      <c r="O805" s="302"/>
      <c r="P805" s="302"/>
      <c r="Q805" s="12"/>
    </row>
    <row r="806" spans="1:17" ht="1.5" customHeight="1">
      <c r="A806" s="36"/>
      <c r="B806" s="36"/>
      <c r="C806" s="38"/>
      <c r="D806" s="38"/>
      <c r="E806" s="41"/>
      <c r="F806" s="41"/>
      <c r="G806" s="41"/>
      <c r="H806" s="41"/>
      <c r="I806" s="42"/>
      <c r="J806" s="41"/>
      <c r="K806" s="41"/>
      <c r="L806" s="41"/>
      <c r="M806" s="43"/>
      <c r="O806" s="12"/>
      <c r="P806" s="12"/>
      <c r="Q806" s="12"/>
    </row>
    <row r="807" spans="1:17" ht="12.75">
      <c r="A807" s="274" t="s">
        <v>272</v>
      </c>
      <c r="B807" s="275"/>
      <c r="C807" s="276" t="s">
        <v>480</v>
      </c>
      <c r="D807" s="276">
        <v>1</v>
      </c>
      <c r="E807" s="277">
        <v>0</v>
      </c>
      <c r="F807" s="277">
        <v>0</v>
      </c>
      <c r="G807" s="277">
        <v>0</v>
      </c>
      <c r="H807" s="277">
        <f>$D807*(((E807*(1+$E$2/100))+(F807*(1+$E$4/100))+(G807*(1+$E$3/100)))*(1+$E$5/100))</f>
        <v>0</v>
      </c>
      <c r="I807" s="161"/>
      <c r="J807" s="271">
        <v>1199</v>
      </c>
      <c r="K807" s="271">
        <v>84</v>
      </c>
      <c r="L807" s="271">
        <v>0</v>
      </c>
      <c r="M807" s="272">
        <f>$D807*(((J807*(1+$E$2/100))+(K807*(1+$E$4/100))+(L807*(1+$E$3/100)))*(1+$E$5/100))</f>
        <v>1588.4660000000003</v>
      </c>
      <c r="O807" s="13"/>
      <c r="P807" s="14"/>
      <c r="Q807" s="12"/>
    </row>
    <row r="808" spans="1:17" ht="12.75">
      <c r="A808" s="279" t="s">
        <v>273</v>
      </c>
      <c r="B808" s="280"/>
      <c r="C808" s="276"/>
      <c r="D808" s="276"/>
      <c r="E808" s="277"/>
      <c r="F808" s="277"/>
      <c r="G808" s="277"/>
      <c r="H808" s="278"/>
      <c r="I808" s="161"/>
      <c r="J808" s="271"/>
      <c r="K808" s="271"/>
      <c r="L808" s="271"/>
      <c r="M808" s="273"/>
      <c r="O808" s="13"/>
      <c r="P808" s="14"/>
      <c r="Q808" s="12"/>
    </row>
    <row r="809" spans="1:17" ht="1.5" customHeight="1">
      <c r="A809" s="44"/>
      <c r="B809" s="44"/>
      <c r="C809" s="45"/>
      <c r="D809" s="45"/>
      <c r="E809" s="46"/>
      <c r="F809" s="46"/>
      <c r="G809" s="46"/>
      <c r="H809" s="47"/>
      <c r="I809" s="48"/>
      <c r="J809" s="49"/>
      <c r="K809" s="49"/>
      <c r="L809" s="49"/>
      <c r="M809" s="50"/>
      <c r="O809" s="13"/>
      <c r="P809" s="14"/>
      <c r="Q809" s="12"/>
    </row>
    <row r="810" spans="1:17" ht="12.75">
      <c r="A810" s="274"/>
      <c r="B810" s="275"/>
      <c r="C810" s="276" t="s">
        <v>480</v>
      </c>
      <c r="D810" s="276">
        <v>0</v>
      </c>
      <c r="E810" s="277">
        <v>0</v>
      </c>
      <c r="F810" s="277">
        <v>0</v>
      </c>
      <c r="G810" s="277">
        <v>0</v>
      </c>
      <c r="H810" s="277">
        <f>$D810*(((E810*(1+$E$2/100))+(F810*(1+$E$4/100))+(G810*(1+$E$3/100)))*(1+$E$5/100))</f>
        <v>0</v>
      </c>
      <c r="I810" s="161"/>
      <c r="J810" s="271">
        <v>0</v>
      </c>
      <c r="K810" s="271">
        <v>0</v>
      </c>
      <c r="L810" s="271">
        <v>0</v>
      </c>
      <c r="M810" s="272">
        <f>$D810*(((J810*(1+$E$2/100))+(K810*(1+$E$4/100))+(L810*(1+$E$3/100)))*(1+$E$5/100))</f>
        <v>0</v>
      </c>
      <c r="O810" s="5"/>
      <c r="P810" s="6"/>
      <c r="Q810" s="12"/>
    </row>
    <row r="811" spans="1:17" ht="12.75">
      <c r="A811" s="274"/>
      <c r="B811" s="275"/>
      <c r="C811" s="276"/>
      <c r="D811" s="276"/>
      <c r="E811" s="277"/>
      <c r="F811" s="277"/>
      <c r="G811" s="277"/>
      <c r="H811" s="278"/>
      <c r="I811" s="161"/>
      <c r="J811" s="271"/>
      <c r="K811" s="271"/>
      <c r="L811" s="271"/>
      <c r="M811" s="273"/>
      <c r="O811" s="5"/>
      <c r="P811" s="6"/>
      <c r="Q811" s="12"/>
    </row>
    <row r="812" spans="1:17" ht="1.5" customHeight="1">
      <c r="A812" s="36"/>
      <c r="B812" s="36"/>
      <c r="C812" s="45"/>
      <c r="D812" s="45"/>
      <c r="E812" s="46"/>
      <c r="F812" s="46"/>
      <c r="G812" s="46"/>
      <c r="H812" s="47"/>
      <c r="I812" s="48"/>
      <c r="J812" s="49"/>
      <c r="K812" s="49"/>
      <c r="L812" s="49"/>
      <c r="M812" s="50"/>
      <c r="O812" s="5"/>
      <c r="P812" s="6"/>
      <c r="Q812" s="12"/>
    </row>
    <row r="813" spans="1:17" ht="12.75">
      <c r="A813" s="274"/>
      <c r="B813" s="275"/>
      <c r="C813" s="276" t="s">
        <v>480</v>
      </c>
      <c r="D813" s="276">
        <v>0</v>
      </c>
      <c r="E813" s="277">
        <v>0</v>
      </c>
      <c r="F813" s="277">
        <v>0</v>
      </c>
      <c r="G813" s="277">
        <v>0</v>
      </c>
      <c r="H813" s="277">
        <f>$D813*(((E813*(1+$E$2/100))+(F813*(1+$E$4/100))+(G813*(1+$E$3/100)))*(1+$E$5/100))</f>
        <v>0</v>
      </c>
      <c r="I813" s="161"/>
      <c r="J813" s="271">
        <v>0</v>
      </c>
      <c r="K813" s="271">
        <v>0</v>
      </c>
      <c r="L813" s="271">
        <v>0</v>
      </c>
      <c r="M813" s="272">
        <f>$D813*(((J813*(1+$E$2/100))+(K813*(1+$E$4/100))+(L813*(1+$E$3/100)))*(1+$E$5/100))</f>
        <v>0</v>
      </c>
      <c r="O813" s="5"/>
      <c r="P813" s="6"/>
      <c r="Q813" s="12"/>
    </row>
    <row r="814" spans="1:17" ht="12.75">
      <c r="A814" s="274"/>
      <c r="B814" s="275"/>
      <c r="C814" s="276"/>
      <c r="D814" s="276"/>
      <c r="E814" s="277"/>
      <c r="F814" s="277"/>
      <c r="G814" s="277"/>
      <c r="H814" s="278"/>
      <c r="I814" s="161"/>
      <c r="J814" s="271"/>
      <c r="K814" s="271"/>
      <c r="L814" s="271"/>
      <c r="M814" s="273"/>
      <c r="O814" s="5"/>
      <c r="P814" s="6"/>
      <c r="Q814" s="12"/>
    </row>
    <row r="815" spans="1:17" ht="1.5" customHeight="1">
      <c r="A815" s="36"/>
      <c r="B815" s="36"/>
      <c r="C815" s="51"/>
      <c r="D815" s="51"/>
      <c r="E815" s="52"/>
      <c r="F815" s="52"/>
      <c r="G815" s="52"/>
      <c r="H815" s="52"/>
      <c r="I815" s="48"/>
      <c r="J815" s="49"/>
      <c r="K815" s="49"/>
      <c r="L815" s="49"/>
      <c r="M815" s="50"/>
      <c r="O815" s="5"/>
      <c r="P815" s="6"/>
      <c r="Q815" s="12"/>
    </row>
    <row r="816" spans="1:17" ht="12.75">
      <c r="A816" s="274"/>
      <c r="B816" s="275"/>
      <c r="C816" s="276" t="s">
        <v>480</v>
      </c>
      <c r="D816" s="276">
        <v>0</v>
      </c>
      <c r="E816" s="277">
        <v>0</v>
      </c>
      <c r="F816" s="277">
        <v>0</v>
      </c>
      <c r="G816" s="277">
        <v>0</v>
      </c>
      <c r="H816" s="277">
        <f>$D816*(((E816*(1+$E$2/100))+(F816*(1+$E$4/100))+(G816*(1+$E$3/100)))*(1+$E$5/100))</f>
        <v>0</v>
      </c>
      <c r="I816" s="161"/>
      <c r="J816" s="271">
        <v>0</v>
      </c>
      <c r="K816" s="271">
        <v>0</v>
      </c>
      <c r="L816" s="271">
        <v>0</v>
      </c>
      <c r="M816" s="272">
        <f>$D816*(((J816*(1+$E$2/100))+(K816*(1+$E$4/100))+(L816*(1+$E$3/100)))*(1+$E$5/100))</f>
        <v>0</v>
      </c>
      <c r="O816" s="5"/>
      <c r="P816" s="6"/>
      <c r="Q816" s="12"/>
    </row>
    <row r="817" spans="1:17" ht="12.75">
      <c r="A817" s="274"/>
      <c r="B817" s="275"/>
      <c r="C817" s="276"/>
      <c r="D817" s="276"/>
      <c r="E817" s="277"/>
      <c r="F817" s="277"/>
      <c r="G817" s="277"/>
      <c r="H817" s="278"/>
      <c r="I817" s="161"/>
      <c r="J817" s="271"/>
      <c r="K817" s="271"/>
      <c r="L817" s="271"/>
      <c r="M817" s="273"/>
      <c r="O817" s="5"/>
      <c r="P817" s="6"/>
      <c r="Q817" s="12"/>
    </row>
    <row r="818" spans="1:17" ht="1.5" customHeight="1">
      <c r="A818" s="36"/>
      <c r="B818" s="36"/>
      <c r="C818" s="45"/>
      <c r="D818" s="45"/>
      <c r="E818" s="46"/>
      <c r="F818" s="46"/>
      <c r="G818" s="46"/>
      <c r="H818" s="47"/>
      <c r="I818" s="48"/>
      <c r="J818" s="49"/>
      <c r="K818" s="49"/>
      <c r="L818" s="49"/>
      <c r="M818" s="50"/>
      <c r="O818" s="5"/>
      <c r="P818" s="6"/>
      <c r="Q818" s="12"/>
    </row>
    <row r="819" spans="1:17" ht="12.75">
      <c r="A819" s="274"/>
      <c r="B819" s="275"/>
      <c r="C819" s="276" t="s">
        <v>480</v>
      </c>
      <c r="D819" s="276">
        <v>0</v>
      </c>
      <c r="E819" s="277">
        <v>0</v>
      </c>
      <c r="F819" s="277">
        <v>0</v>
      </c>
      <c r="G819" s="277">
        <v>0</v>
      </c>
      <c r="H819" s="277">
        <f>$D819*(((E819*(1+$E$2/100))+(F819*(1+$E$4/100))+(G819*(1+$E$3/100)))*(1+$E$5/100))</f>
        <v>0</v>
      </c>
      <c r="I819" s="161"/>
      <c r="J819" s="271">
        <v>0</v>
      </c>
      <c r="K819" s="271">
        <v>0</v>
      </c>
      <c r="L819" s="271">
        <v>0</v>
      </c>
      <c r="M819" s="272">
        <f>$D819*(((J819*(1+$E$2/100))+(K819*(1+$E$4/100))+(L819*(1+$E$3/100)))*(1+$E$5/100))</f>
        <v>0</v>
      </c>
      <c r="O819" s="5"/>
      <c r="P819" s="6"/>
      <c r="Q819" s="12"/>
    </row>
    <row r="820" spans="1:17" ht="12.75">
      <c r="A820" s="274"/>
      <c r="B820" s="275"/>
      <c r="C820" s="276"/>
      <c r="D820" s="276"/>
      <c r="E820" s="277"/>
      <c r="F820" s="277"/>
      <c r="G820" s="277"/>
      <c r="H820" s="278"/>
      <c r="I820" s="161"/>
      <c r="J820" s="271"/>
      <c r="K820" s="271"/>
      <c r="L820" s="271"/>
      <c r="M820" s="273"/>
      <c r="O820" s="5"/>
      <c r="P820" s="6"/>
      <c r="Q820" s="12"/>
    </row>
    <row r="821" spans="1:17" ht="1.5" customHeight="1">
      <c r="A821" s="36"/>
      <c r="B821" s="36"/>
      <c r="C821" s="51"/>
      <c r="D821" s="51"/>
      <c r="E821" s="52"/>
      <c r="F821" s="52"/>
      <c r="G821" s="52"/>
      <c r="H821" s="52"/>
      <c r="I821" s="48"/>
      <c r="J821" s="49"/>
      <c r="K821" s="49"/>
      <c r="L821" s="49"/>
      <c r="M821" s="50"/>
      <c r="O821" s="5"/>
      <c r="P821" s="6"/>
      <c r="Q821" s="12"/>
    </row>
    <row r="822" spans="1:17" ht="12.75">
      <c r="A822" s="274"/>
      <c r="B822" s="275"/>
      <c r="C822" s="276" t="s">
        <v>480</v>
      </c>
      <c r="D822" s="276">
        <v>0</v>
      </c>
      <c r="E822" s="277">
        <v>0</v>
      </c>
      <c r="F822" s="277">
        <v>0</v>
      </c>
      <c r="G822" s="277">
        <v>0</v>
      </c>
      <c r="H822" s="277">
        <f>$D822*(((E822*(1+$E$2/100))+(F822*(1+$E$4/100))+(G822*(1+$E$3/100)))*(1+$E$5/100))</f>
        <v>0</v>
      </c>
      <c r="I822" s="161"/>
      <c r="J822" s="271">
        <v>0</v>
      </c>
      <c r="K822" s="271">
        <v>0</v>
      </c>
      <c r="L822" s="271">
        <v>0</v>
      </c>
      <c r="M822" s="272">
        <f>$D822*(((J822*(1+$E$2/100))+(K822*(1+$E$4/100))+(L822*(1+$E$3/100)))*(1+$E$5/100))</f>
        <v>0</v>
      </c>
      <c r="O822" s="5"/>
      <c r="P822" s="15"/>
      <c r="Q822" s="12"/>
    </row>
    <row r="823" spans="1:17" ht="12.75">
      <c r="A823" s="274"/>
      <c r="B823" s="275"/>
      <c r="C823" s="276"/>
      <c r="D823" s="276"/>
      <c r="E823" s="277"/>
      <c r="F823" s="277"/>
      <c r="G823" s="277"/>
      <c r="H823" s="278"/>
      <c r="I823" s="161"/>
      <c r="J823" s="271"/>
      <c r="K823" s="271"/>
      <c r="L823" s="271"/>
      <c r="M823" s="273"/>
      <c r="O823" s="5"/>
      <c r="P823" s="15"/>
      <c r="Q823" s="12"/>
    </row>
    <row r="824" spans="1:17" ht="1.5" customHeight="1">
      <c r="A824" s="36"/>
      <c r="B824" s="36"/>
      <c r="C824" s="51"/>
      <c r="D824" s="51"/>
      <c r="E824" s="53"/>
      <c r="F824" s="53"/>
      <c r="G824" s="53"/>
      <c r="H824" s="53"/>
      <c r="I824" s="48"/>
      <c r="J824" s="53"/>
      <c r="K824" s="53"/>
      <c r="L824" s="53"/>
      <c r="M824" s="54"/>
      <c r="O824" s="5"/>
      <c r="P824" s="15"/>
      <c r="Q824" s="12"/>
    </row>
    <row r="825" spans="1:17" ht="12.75">
      <c r="A825" s="274"/>
      <c r="B825" s="275"/>
      <c r="C825" s="276" t="s">
        <v>480</v>
      </c>
      <c r="D825" s="276">
        <v>0</v>
      </c>
      <c r="E825" s="271">
        <v>0</v>
      </c>
      <c r="F825" s="271">
        <v>0</v>
      </c>
      <c r="G825" s="271">
        <v>0</v>
      </c>
      <c r="H825" s="271">
        <v>0</v>
      </c>
      <c r="I825" s="161"/>
      <c r="J825" s="271">
        <v>0</v>
      </c>
      <c r="K825" s="271">
        <v>0</v>
      </c>
      <c r="L825" s="271">
        <v>0</v>
      </c>
      <c r="M825" s="272">
        <f>$D825*(((J825*(1+$E$2/100))+(K825*(1+$E$4/100))+(L825*(1+$E$3/100)))*(1+$E$5/100))</f>
        <v>0</v>
      </c>
      <c r="O825" s="5"/>
      <c r="P825" s="15"/>
      <c r="Q825" s="12"/>
    </row>
    <row r="826" spans="1:17" ht="12.75">
      <c r="A826" s="274"/>
      <c r="B826" s="275"/>
      <c r="C826" s="276"/>
      <c r="D826" s="276"/>
      <c r="E826" s="271"/>
      <c r="F826" s="271"/>
      <c r="G826" s="271"/>
      <c r="H826" s="271"/>
      <c r="I826" s="161"/>
      <c r="J826" s="271"/>
      <c r="K826" s="271"/>
      <c r="L826" s="271"/>
      <c r="M826" s="273"/>
      <c r="O826" s="12"/>
      <c r="P826" s="6"/>
      <c r="Q826" s="12"/>
    </row>
    <row r="827" spans="1:17" ht="1.5" customHeight="1">
      <c r="A827" s="55"/>
      <c r="B827" s="55"/>
      <c r="C827" s="55"/>
      <c r="D827" s="55"/>
      <c r="E827" s="56"/>
      <c r="F827" s="56"/>
      <c r="G827" s="56"/>
      <c r="H827" s="56"/>
      <c r="I827" s="55"/>
      <c r="J827" s="55"/>
      <c r="K827" s="55"/>
      <c r="L827" s="55"/>
      <c r="M827" s="57"/>
      <c r="O827" s="12"/>
      <c r="P827" s="12"/>
      <c r="Q827" s="12"/>
    </row>
    <row r="828" spans="1:17" ht="12.75">
      <c r="A828" s="160" t="s">
        <v>499</v>
      </c>
      <c r="B828" s="160"/>
      <c r="C828" s="160"/>
      <c r="D828" s="160"/>
      <c r="E828" s="162"/>
      <c r="F828" s="162"/>
      <c r="G828" s="162"/>
      <c r="H828" s="163">
        <f>SUM(H807:H827)</f>
        <v>0</v>
      </c>
      <c r="I828" s="164"/>
      <c r="J828" s="160"/>
      <c r="K828" s="165"/>
      <c r="L828" s="150"/>
      <c r="M828" s="163">
        <f>SUM(M807:M827)</f>
        <v>1588.4660000000003</v>
      </c>
      <c r="O828" s="13"/>
      <c r="P828" s="12"/>
      <c r="Q828" s="12"/>
    </row>
    <row r="829" spans="1:17" ht="1.5" customHeight="1">
      <c r="A829" s="58"/>
      <c r="B829" s="58"/>
      <c r="C829" s="58"/>
      <c r="D829" s="58"/>
      <c r="E829" s="58"/>
      <c r="F829" s="59"/>
      <c r="G829" s="58"/>
      <c r="H829" s="60"/>
      <c r="I829" s="58"/>
      <c r="J829" s="58"/>
      <c r="K829" s="59"/>
      <c r="L829" s="55"/>
      <c r="M829" s="60"/>
      <c r="O829" s="13"/>
      <c r="P829" s="12"/>
      <c r="Q829" s="12"/>
    </row>
    <row r="830" spans="1:13" ht="12.75">
      <c r="A830" s="286" t="s">
        <v>274</v>
      </c>
      <c r="B830" s="287"/>
      <c r="C830" s="287"/>
      <c r="D830" s="287"/>
      <c r="E830" s="287"/>
      <c r="F830" s="287"/>
      <c r="G830" s="287"/>
      <c r="H830" s="287"/>
      <c r="I830" s="287"/>
      <c r="J830" s="287"/>
      <c r="K830" s="287"/>
      <c r="L830" s="287"/>
      <c r="M830" s="287"/>
    </row>
    <row r="831" spans="1:13" ht="12.75">
      <c r="A831" s="305" t="s">
        <v>464</v>
      </c>
      <c r="B831" s="301"/>
      <c r="C831" s="301"/>
      <c r="D831" s="301"/>
      <c r="E831" s="301"/>
      <c r="F831" s="301"/>
      <c r="G831" s="301"/>
      <c r="H831" s="301"/>
      <c r="I831" s="301"/>
      <c r="J831" s="301"/>
      <c r="K831" s="301"/>
      <c r="L831" s="301"/>
      <c r="M831" s="301"/>
    </row>
    <row r="832" spans="1:13" ht="12.75">
      <c r="A832" s="298"/>
      <c r="B832" s="298"/>
      <c r="C832" s="298"/>
      <c r="D832" s="298"/>
      <c r="E832" s="298"/>
      <c r="F832" s="298"/>
      <c r="G832" s="298"/>
      <c r="H832" s="298"/>
      <c r="I832" s="298"/>
      <c r="J832" s="298"/>
      <c r="K832" s="298"/>
      <c r="L832" s="298"/>
      <c r="M832" s="298"/>
    </row>
    <row r="833" spans="1:13" ht="12.75">
      <c r="A833" s="150"/>
      <c r="B833" s="150"/>
      <c r="C833" s="150"/>
      <c r="D833" s="150"/>
      <c r="E833" s="284" t="s">
        <v>477</v>
      </c>
      <c r="F833" s="284"/>
      <c r="G833" s="284"/>
      <c r="H833" s="151"/>
      <c r="I833" s="160"/>
      <c r="J833" s="284" t="s">
        <v>469</v>
      </c>
      <c r="K833" s="284"/>
      <c r="L833" s="284"/>
      <c r="M833" s="285"/>
    </row>
    <row r="834" spans="1:13" ht="12.75">
      <c r="A834" s="160" t="s">
        <v>478</v>
      </c>
      <c r="B834" s="160"/>
      <c r="C834" s="151" t="s">
        <v>479</v>
      </c>
      <c r="D834" s="151" t="s">
        <v>482</v>
      </c>
      <c r="E834" s="151" t="s">
        <v>468</v>
      </c>
      <c r="F834" s="151" t="s">
        <v>493</v>
      </c>
      <c r="G834" s="151" t="s">
        <v>467</v>
      </c>
      <c r="H834" s="151" t="s">
        <v>61</v>
      </c>
      <c r="I834" s="160"/>
      <c r="J834" s="151" t="s">
        <v>468</v>
      </c>
      <c r="K834" s="151" t="s">
        <v>493</v>
      </c>
      <c r="L834" s="151" t="s">
        <v>467</v>
      </c>
      <c r="M834" s="151" t="s">
        <v>61</v>
      </c>
    </row>
    <row r="835" spans="1:13" ht="1.5" customHeight="1">
      <c r="A835" s="36"/>
      <c r="B835" s="36"/>
      <c r="C835" s="38"/>
      <c r="D835" s="38"/>
      <c r="E835" s="41"/>
      <c r="F835" s="41"/>
      <c r="G835" s="41"/>
      <c r="H835" s="41"/>
      <c r="I835" s="42"/>
      <c r="J835" s="41"/>
      <c r="K835" s="41"/>
      <c r="L835" s="41"/>
      <c r="M835" s="43"/>
    </row>
    <row r="836" spans="1:13" ht="12.75">
      <c r="A836" s="274" t="s">
        <v>275</v>
      </c>
      <c r="B836" s="275"/>
      <c r="C836" s="276" t="s">
        <v>480</v>
      </c>
      <c r="D836" s="276">
        <v>1</v>
      </c>
      <c r="E836" s="277">
        <v>0</v>
      </c>
      <c r="F836" s="277">
        <v>0</v>
      </c>
      <c r="G836" s="277">
        <v>0</v>
      </c>
      <c r="H836" s="277">
        <v>0</v>
      </c>
      <c r="I836" s="161"/>
      <c r="J836" s="271">
        <v>36770</v>
      </c>
      <c r="K836" s="271">
        <v>168</v>
      </c>
      <c r="L836" s="271">
        <v>0</v>
      </c>
      <c r="M836" s="272">
        <f>$D836*(((J836*(1+$E$2/100))+(K836*(1+$E$4/100))+(L836*(1+$E$3/100)))*(1+$E$5/100))</f>
        <v>44767.052</v>
      </c>
    </row>
    <row r="837" spans="1:13" ht="12.75">
      <c r="A837" s="279" t="s">
        <v>278</v>
      </c>
      <c r="B837" s="280"/>
      <c r="C837" s="276"/>
      <c r="D837" s="276"/>
      <c r="E837" s="277"/>
      <c r="F837" s="277"/>
      <c r="G837" s="277"/>
      <c r="H837" s="278"/>
      <c r="I837" s="161"/>
      <c r="J837" s="271"/>
      <c r="K837" s="271"/>
      <c r="L837" s="271"/>
      <c r="M837" s="273"/>
    </row>
    <row r="838" spans="1:13" ht="1.5" customHeight="1">
      <c r="A838" s="36"/>
      <c r="B838" s="36"/>
      <c r="C838" s="45"/>
      <c r="D838" s="45"/>
      <c r="E838" s="46"/>
      <c r="F838" s="46"/>
      <c r="G838" s="46"/>
      <c r="H838" s="47"/>
      <c r="I838" s="48"/>
      <c r="J838" s="49"/>
      <c r="K838" s="49"/>
      <c r="L838" s="49"/>
      <c r="M838" s="50"/>
    </row>
    <row r="839" spans="1:13" ht="12.75">
      <c r="A839" s="274" t="s">
        <v>23</v>
      </c>
      <c r="B839" s="275"/>
      <c r="C839" s="276" t="s">
        <v>481</v>
      </c>
      <c r="D839" s="276">
        <v>490</v>
      </c>
      <c r="E839" s="277">
        <v>0</v>
      </c>
      <c r="F839" s="277">
        <v>0</v>
      </c>
      <c r="G839" s="277">
        <v>0</v>
      </c>
      <c r="H839" s="277">
        <f>$D839*(((E839*(1+$E$2/100))+(F839*(1+$E$4/100))+(G839*(1+$E$3/100)))*(1+$E$5/100))</f>
        <v>0</v>
      </c>
      <c r="I839" s="161"/>
      <c r="J839" s="271">
        <v>0.159</v>
      </c>
      <c r="K839" s="271">
        <v>0.375</v>
      </c>
      <c r="L839" s="271">
        <v>0</v>
      </c>
      <c r="M839" s="272">
        <f>$D839*(((J839*(1+$E$2/100))+(K839*(1+$E$4/100))+(L839*(1+$E$3/100)))*(1+$E$5/100))</f>
        <v>395.43735000000004</v>
      </c>
    </row>
    <row r="840" spans="1:13" ht="12.75">
      <c r="A840" s="279" t="s">
        <v>279</v>
      </c>
      <c r="B840" s="280"/>
      <c r="C840" s="276"/>
      <c r="D840" s="276"/>
      <c r="E840" s="277"/>
      <c r="F840" s="277"/>
      <c r="G840" s="277"/>
      <c r="H840" s="278"/>
      <c r="I840" s="161"/>
      <c r="J840" s="271"/>
      <c r="K840" s="271"/>
      <c r="L840" s="271"/>
      <c r="M840" s="273"/>
    </row>
    <row r="841" spans="1:13" ht="1.5" customHeight="1">
      <c r="A841" s="36"/>
      <c r="B841" s="36"/>
      <c r="C841" s="51"/>
      <c r="D841" s="51"/>
      <c r="E841" s="52"/>
      <c r="F841" s="52"/>
      <c r="G841" s="52"/>
      <c r="H841" s="52"/>
      <c r="I841" s="48"/>
      <c r="J841" s="49"/>
      <c r="K841" s="49"/>
      <c r="L841" s="49"/>
      <c r="M841" s="50"/>
    </row>
    <row r="842" spans="1:13" ht="12.75">
      <c r="A842" s="274" t="s">
        <v>285</v>
      </c>
      <c r="B842" s="275"/>
      <c r="C842" s="276" t="s">
        <v>480</v>
      </c>
      <c r="D842" s="276">
        <v>1</v>
      </c>
      <c r="E842" s="277">
        <v>0</v>
      </c>
      <c r="F842" s="277">
        <v>0</v>
      </c>
      <c r="G842" s="277">
        <v>0</v>
      </c>
      <c r="H842" s="277">
        <f>$D842*(((E842*(1+$E$2/100))+(F842*(1+$E$4/100))+(G842*(1+$E$3/100)))*(1+$E$5/100))</f>
        <v>0</v>
      </c>
      <c r="I842" s="161"/>
      <c r="J842" s="271">
        <v>0</v>
      </c>
      <c r="K842" s="271">
        <v>168</v>
      </c>
      <c r="L842" s="271">
        <v>0</v>
      </c>
      <c r="M842" s="272">
        <f>$D842*(((J842*(1+$E$2/100))+(K842*(1+$E$4/100))+(L842*(1+$E$3/100)))*(1+$E$5/100))</f>
        <v>275.35200000000003</v>
      </c>
    </row>
    <row r="843" spans="1:13" ht="12.75">
      <c r="A843" s="279" t="s">
        <v>10</v>
      </c>
      <c r="B843" s="280"/>
      <c r="C843" s="276"/>
      <c r="D843" s="276"/>
      <c r="E843" s="277"/>
      <c r="F843" s="277"/>
      <c r="G843" s="277"/>
      <c r="H843" s="278"/>
      <c r="I843" s="161"/>
      <c r="J843" s="271"/>
      <c r="K843" s="271"/>
      <c r="L843" s="271"/>
      <c r="M843" s="273"/>
    </row>
    <row r="844" spans="1:13" ht="1.5" customHeight="1">
      <c r="A844" s="36"/>
      <c r="B844" s="36"/>
      <c r="C844" s="51"/>
      <c r="D844" s="51"/>
      <c r="E844" s="53"/>
      <c r="F844" s="53"/>
      <c r="G844" s="53"/>
      <c r="H844" s="53"/>
      <c r="I844" s="48"/>
      <c r="J844" s="53"/>
      <c r="K844" s="53"/>
      <c r="L844" s="53"/>
      <c r="M844" s="54"/>
    </row>
    <row r="845" spans="1:13" ht="12.75">
      <c r="A845" s="274"/>
      <c r="B845" s="275"/>
      <c r="C845" s="276">
        <v>0</v>
      </c>
      <c r="D845" s="276">
        <v>0</v>
      </c>
      <c r="E845" s="271">
        <v>0</v>
      </c>
      <c r="F845" s="271">
        <v>0</v>
      </c>
      <c r="G845" s="271">
        <v>0</v>
      </c>
      <c r="H845" s="277">
        <f>$D845*(((E845*(1+$E$2/100))+(F845*(1+$E$4/100))+(G845*(1+$E$3/100)))*(1+$E$5/100))</f>
        <v>0</v>
      </c>
      <c r="I845" s="161"/>
      <c r="J845" s="271">
        <v>0</v>
      </c>
      <c r="K845" s="271">
        <v>0</v>
      </c>
      <c r="L845" s="271">
        <v>0</v>
      </c>
      <c r="M845" s="272">
        <f>$D845*(((J845*(1+$E$2/100))+(K845*(1+$E$4/100))+(L845*(1+$E$3/100)))*(1+$E$5/100))</f>
        <v>0</v>
      </c>
    </row>
    <row r="846" spans="1:13" ht="12.75">
      <c r="A846" s="274"/>
      <c r="B846" s="275"/>
      <c r="C846" s="276"/>
      <c r="D846" s="276"/>
      <c r="E846" s="271"/>
      <c r="F846" s="271"/>
      <c r="G846" s="271"/>
      <c r="H846" s="278"/>
      <c r="I846" s="161"/>
      <c r="J846" s="271"/>
      <c r="K846" s="271"/>
      <c r="L846" s="271"/>
      <c r="M846" s="273"/>
    </row>
    <row r="847" spans="1:13" ht="1.5" customHeight="1">
      <c r="A847" s="55"/>
      <c r="B847" s="55"/>
      <c r="C847" s="55"/>
      <c r="D847" s="55"/>
      <c r="E847" s="56"/>
      <c r="F847" s="56"/>
      <c r="G847" s="56"/>
      <c r="H847" s="56"/>
      <c r="I847" s="55"/>
      <c r="J847" s="55"/>
      <c r="K847" s="55"/>
      <c r="L847" s="55"/>
      <c r="M847" s="57"/>
    </row>
    <row r="848" spans="1:13" ht="12.75">
      <c r="A848" s="160" t="s">
        <v>499</v>
      </c>
      <c r="B848" s="160"/>
      <c r="C848" s="160"/>
      <c r="D848" s="160"/>
      <c r="E848" s="162"/>
      <c r="F848" s="162"/>
      <c r="G848" s="162"/>
      <c r="H848" s="163">
        <f>SUM(H836:H846)</f>
        <v>0</v>
      </c>
      <c r="I848" s="164"/>
      <c r="J848" s="160"/>
      <c r="K848" s="165"/>
      <c r="L848" s="150"/>
      <c r="M848" s="163">
        <f>SUM(M836:M846)</f>
        <v>45437.84135</v>
      </c>
    </row>
    <row r="849" spans="1:13" ht="1.5" customHeight="1">
      <c r="A849" s="58"/>
      <c r="B849" s="58"/>
      <c r="C849" s="58"/>
      <c r="D849" s="58"/>
      <c r="E849" s="58"/>
      <c r="F849" s="59"/>
      <c r="G849" s="58"/>
      <c r="H849" s="60"/>
      <c r="I849" s="58"/>
      <c r="J849" s="58"/>
      <c r="K849" s="59"/>
      <c r="L849" s="55"/>
      <c r="M849" s="60"/>
    </row>
    <row r="850" spans="1:13" ht="12.75">
      <c r="A850" s="286" t="s">
        <v>277</v>
      </c>
      <c r="B850" s="287"/>
      <c r="C850" s="287"/>
      <c r="D850" s="287"/>
      <c r="E850" s="287"/>
      <c r="F850" s="287"/>
      <c r="G850" s="287"/>
      <c r="H850" s="287"/>
      <c r="I850" s="287"/>
      <c r="J850" s="287"/>
      <c r="K850" s="287"/>
      <c r="L850" s="287"/>
      <c r="M850" s="287"/>
    </row>
    <row r="851" spans="1:13" ht="12.75">
      <c r="A851" s="305" t="s">
        <v>465</v>
      </c>
      <c r="B851" s="295"/>
      <c r="C851" s="295"/>
      <c r="D851" s="295"/>
      <c r="E851" s="295"/>
      <c r="F851" s="295"/>
      <c r="G851" s="295"/>
      <c r="H851" s="295"/>
      <c r="I851" s="295"/>
      <c r="J851" s="295"/>
      <c r="K851" s="295"/>
      <c r="L851" s="295"/>
      <c r="M851" s="295"/>
    </row>
    <row r="852" spans="1:13" ht="12.75">
      <c r="A852" s="305"/>
      <c r="B852" s="295"/>
      <c r="C852" s="295"/>
      <c r="D852" s="295"/>
      <c r="E852" s="295"/>
      <c r="F852" s="295"/>
      <c r="G852" s="295"/>
      <c r="H852" s="295"/>
      <c r="I852" s="295"/>
      <c r="J852" s="295"/>
      <c r="K852" s="295"/>
      <c r="L852" s="295"/>
      <c r="M852" s="295"/>
    </row>
    <row r="853" spans="1:13" ht="12.75" customHeight="1">
      <c r="A853" s="295"/>
      <c r="B853" s="295"/>
      <c r="C853" s="295"/>
      <c r="D853" s="295"/>
      <c r="E853" s="295"/>
      <c r="F853" s="295"/>
      <c r="G853" s="295"/>
      <c r="H853" s="295"/>
      <c r="I853" s="295"/>
      <c r="J853" s="295"/>
      <c r="K853" s="295"/>
      <c r="L853" s="295"/>
      <c r="M853" s="295"/>
    </row>
    <row r="854" spans="1:13" ht="12.75">
      <c r="A854" s="150"/>
      <c r="B854" s="150"/>
      <c r="C854" s="150"/>
      <c r="D854" s="150"/>
      <c r="E854" s="284" t="s">
        <v>477</v>
      </c>
      <c r="F854" s="284"/>
      <c r="G854" s="284"/>
      <c r="H854" s="151"/>
      <c r="I854" s="160"/>
      <c r="J854" s="284" t="s">
        <v>469</v>
      </c>
      <c r="K854" s="284"/>
      <c r="L854" s="284"/>
      <c r="M854" s="285"/>
    </row>
    <row r="855" spans="1:13" ht="12.75">
      <c r="A855" s="160" t="s">
        <v>478</v>
      </c>
      <c r="B855" s="160"/>
      <c r="C855" s="151" t="s">
        <v>479</v>
      </c>
      <c r="D855" s="151" t="s">
        <v>482</v>
      </c>
      <c r="E855" s="151" t="s">
        <v>468</v>
      </c>
      <c r="F855" s="151" t="s">
        <v>493</v>
      </c>
      <c r="G855" s="151" t="s">
        <v>467</v>
      </c>
      <c r="H855" s="151" t="s">
        <v>61</v>
      </c>
      <c r="I855" s="160"/>
      <c r="J855" s="151" t="s">
        <v>468</v>
      </c>
      <c r="K855" s="151" t="s">
        <v>493</v>
      </c>
      <c r="L855" s="151" t="s">
        <v>467</v>
      </c>
      <c r="M855" s="151" t="s">
        <v>61</v>
      </c>
    </row>
    <row r="856" spans="1:13" ht="1.5" customHeight="1">
      <c r="A856" s="36"/>
      <c r="B856" s="36"/>
      <c r="C856" s="38"/>
      <c r="D856" s="38"/>
      <c r="E856" s="41"/>
      <c r="F856" s="41"/>
      <c r="G856" s="41"/>
      <c r="H856" s="41"/>
      <c r="I856" s="42"/>
      <c r="J856" s="41"/>
      <c r="K856" s="41"/>
      <c r="L856" s="41"/>
      <c r="M856" s="43"/>
    </row>
    <row r="857" spans="1:13" ht="12.75">
      <c r="A857" s="274" t="s">
        <v>280</v>
      </c>
      <c r="B857" s="275"/>
      <c r="C857" s="276" t="s">
        <v>480</v>
      </c>
      <c r="D857" s="276">
        <v>1</v>
      </c>
      <c r="E857" s="277">
        <v>0</v>
      </c>
      <c r="F857" s="277">
        <v>0</v>
      </c>
      <c r="G857" s="277">
        <v>0</v>
      </c>
      <c r="H857" s="277">
        <v>0</v>
      </c>
      <c r="I857" s="161"/>
      <c r="J857" s="271">
        <v>900</v>
      </c>
      <c r="K857" s="271">
        <v>504</v>
      </c>
      <c r="L857" s="271">
        <v>0</v>
      </c>
      <c r="M857" s="272">
        <f>$D857*(((J857*(1+$E$2/100))+(K857*(1+$E$4/100))+(L857*(1+$E$3/100)))*(1+$E$5/100))</f>
        <v>1915.0560000000003</v>
      </c>
    </row>
    <row r="858" spans="1:13" ht="12.75">
      <c r="A858" s="279" t="s">
        <v>281</v>
      </c>
      <c r="B858" s="280"/>
      <c r="C858" s="276"/>
      <c r="D858" s="276"/>
      <c r="E858" s="277"/>
      <c r="F858" s="277"/>
      <c r="G858" s="277"/>
      <c r="H858" s="278"/>
      <c r="I858" s="161"/>
      <c r="J858" s="271"/>
      <c r="K858" s="271"/>
      <c r="L858" s="271"/>
      <c r="M858" s="273"/>
    </row>
    <row r="859" spans="1:13" ht="1.5" customHeight="1">
      <c r="A859" s="36"/>
      <c r="B859" s="36"/>
      <c r="C859" s="45"/>
      <c r="D859" s="45"/>
      <c r="E859" s="46"/>
      <c r="F859" s="46"/>
      <c r="G859" s="46"/>
      <c r="H859" s="47"/>
      <c r="I859" s="48"/>
      <c r="J859" s="49"/>
      <c r="K859" s="49"/>
      <c r="L859" s="49"/>
      <c r="M859" s="50"/>
    </row>
    <row r="860" spans="1:13" ht="12.75">
      <c r="A860" s="274" t="s">
        <v>282</v>
      </c>
      <c r="B860" s="275"/>
      <c r="C860" s="276" t="s">
        <v>480</v>
      </c>
      <c r="D860" s="276">
        <v>1</v>
      </c>
      <c r="E860" s="277">
        <v>0</v>
      </c>
      <c r="F860" s="277">
        <v>0</v>
      </c>
      <c r="G860" s="277">
        <v>0</v>
      </c>
      <c r="H860" s="277">
        <f>$D860*(((E860*(1+$E$2/100))+(F860*(1+$E$4/100))+(G860*(1+$E$3/100)))*(1+$E$5/100))</f>
        <v>0</v>
      </c>
      <c r="I860" s="161"/>
      <c r="J860" s="271">
        <v>1500</v>
      </c>
      <c r="K860" s="271">
        <v>0</v>
      </c>
      <c r="L860" s="271">
        <v>0</v>
      </c>
      <c r="M860" s="272">
        <f>$D860*(((J860*(1+$E$2/100))+(K860*(1+$E$4/100))+(L860*(1+$E$3/100)))*(1+$E$5/100))</f>
        <v>1815.0000000000005</v>
      </c>
    </row>
    <row r="861" spans="1:13" ht="12.75">
      <c r="A861" s="279" t="s">
        <v>281</v>
      </c>
      <c r="B861" s="280"/>
      <c r="C861" s="276"/>
      <c r="D861" s="276"/>
      <c r="E861" s="277"/>
      <c r="F861" s="277"/>
      <c r="G861" s="277"/>
      <c r="H861" s="278"/>
      <c r="I861" s="161"/>
      <c r="J861" s="271"/>
      <c r="K861" s="271"/>
      <c r="L861" s="271"/>
      <c r="M861" s="273"/>
    </row>
    <row r="862" spans="1:13" ht="1.5" customHeight="1">
      <c r="A862" s="36"/>
      <c r="B862" s="36"/>
      <c r="C862" s="51"/>
      <c r="D862" s="51"/>
      <c r="E862" s="52"/>
      <c r="F862" s="52"/>
      <c r="G862" s="52"/>
      <c r="H862" s="52"/>
      <c r="I862" s="48"/>
      <c r="J862" s="49"/>
      <c r="K862" s="49"/>
      <c r="L862" s="49"/>
      <c r="M862" s="50"/>
    </row>
    <row r="863" spans="1:13" ht="12.75">
      <c r="A863" s="274" t="s">
        <v>283</v>
      </c>
      <c r="B863" s="275"/>
      <c r="C863" s="276" t="s">
        <v>480</v>
      </c>
      <c r="D863" s="276">
        <v>1</v>
      </c>
      <c r="E863" s="277">
        <v>0</v>
      </c>
      <c r="F863" s="277">
        <v>0</v>
      </c>
      <c r="G863" s="277">
        <v>0</v>
      </c>
      <c r="H863" s="277">
        <f>$D863*(((E863*(1+$E$2/100))+(F863*(1+$E$4/100))+(G863*(1+$E$3/100)))*(1+$E$5/100))</f>
        <v>0</v>
      </c>
      <c r="I863" s="161"/>
      <c r="J863" s="271">
        <v>0</v>
      </c>
      <c r="K863" s="271">
        <v>504</v>
      </c>
      <c r="L863" s="271">
        <v>0</v>
      </c>
      <c r="M863" s="272">
        <f>$D863*(((J863*(1+$E$2/100))+(K863*(1+$E$4/100))+(L863*(1+$E$3/100)))*(1+$E$5/100))</f>
        <v>826.0560000000002</v>
      </c>
    </row>
    <row r="864" spans="1:13" ht="12.75">
      <c r="A864" s="279" t="s">
        <v>281</v>
      </c>
      <c r="B864" s="280"/>
      <c r="C864" s="276"/>
      <c r="D864" s="276"/>
      <c r="E864" s="277"/>
      <c r="F864" s="277"/>
      <c r="G864" s="277"/>
      <c r="H864" s="278"/>
      <c r="I864" s="161"/>
      <c r="J864" s="271"/>
      <c r="K864" s="271"/>
      <c r="L864" s="271"/>
      <c r="M864" s="273"/>
    </row>
    <row r="865" spans="1:13" ht="1.5" customHeight="1">
      <c r="A865" s="36"/>
      <c r="B865" s="36"/>
      <c r="C865" s="51"/>
      <c r="D865" s="51"/>
      <c r="E865" s="52"/>
      <c r="F865" s="52"/>
      <c r="G865" s="52"/>
      <c r="H865" s="52"/>
      <c r="I865" s="48"/>
      <c r="J865" s="49"/>
      <c r="K865" s="49"/>
      <c r="L865" s="49"/>
      <c r="M865" s="50"/>
    </row>
    <row r="866" spans="1:13" ht="12.75">
      <c r="A866" s="274" t="s">
        <v>284</v>
      </c>
      <c r="B866" s="275"/>
      <c r="C866" s="276" t="s">
        <v>480</v>
      </c>
      <c r="D866" s="276">
        <v>1</v>
      </c>
      <c r="E866" s="277">
        <v>0</v>
      </c>
      <c r="F866" s="277">
        <v>0</v>
      </c>
      <c r="G866" s="277">
        <v>0</v>
      </c>
      <c r="H866" s="277">
        <f>$D866*(((E866*(1+$E$2/100))+(F866*(1+$E$4/100))+(G866*(1+$E$3/100)))*(1+$E$5/100))</f>
        <v>0</v>
      </c>
      <c r="I866" s="161"/>
      <c r="J866" s="271">
        <v>0</v>
      </c>
      <c r="K866" s="271">
        <v>504</v>
      </c>
      <c r="L866" s="271">
        <v>0</v>
      </c>
      <c r="M866" s="272">
        <f>$D866*(((J866*(1+$E$2/100))+(K866*(1+$E$4/100))+(L866*(1+$E$3/100)))*(1+$E$5/100))</f>
        <v>826.0560000000002</v>
      </c>
    </row>
    <row r="867" spans="1:13" ht="12.75">
      <c r="A867" s="279" t="s">
        <v>281</v>
      </c>
      <c r="B867" s="280"/>
      <c r="C867" s="276"/>
      <c r="D867" s="276"/>
      <c r="E867" s="277"/>
      <c r="F867" s="277"/>
      <c r="G867" s="277"/>
      <c r="H867" s="278"/>
      <c r="I867" s="161"/>
      <c r="J867" s="271"/>
      <c r="K867" s="271"/>
      <c r="L867" s="271"/>
      <c r="M867" s="273"/>
    </row>
    <row r="868" spans="1:13" ht="1.5" customHeight="1">
      <c r="A868" s="36"/>
      <c r="B868" s="36"/>
      <c r="C868" s="51"/>
      <c r="D868" s="51"/>
      <c r="E868" s="53"/>
      <c r="F868" s="53"/>
      <c r="G868" s="53"/>
      <c r="H868" s="53"/>
      <c r="I868" s="48"/>
      <c r="J868" s="53"/>
      <c r="K868" s="53"/>
      <c r="L868" s="53"/>
      <c r="M868" s="54"/>
    </row>
    <row r="869" spans="1:13" ht="12.75">
      <c r="A869" s="274"/>
      <c r="B869" s="275"/>
      <c r="C869" s="276">
        <v>0</v>
      </c>
      <c r="D869" s="276">
        <v>0</v>
      </c>
      <c r="E869" s="271">
        <v>0</v>
      </c>
      <c r="F869" s="271">
        <v>0</v>
      </c>
      <c r="G869" s="271">
        <v>0</v>
      </c>
      <c r="H869" s="277">
        <f>$D869*(((E869*(1+$E$2/100))+(F869*(1+$E$4/100))+(G869*(1+$E$3/100)))*(1+$E$5/100))</f>
        <v>0</v>
      </c>
      <c r="I869" s="161"/>
      <c r="J869" s="271">
        <v>0</v>
      </c>
      <c r="K869" s="271">
        <v>0</v>
      </c>
      <c r="L869" s="271">
        <v>0</v>
      </c>
      <c r="M869" s="272">
        <f>$D869*(((J869*(1+$E$2/100))+(K869*(1+$E$4/100))+(L869*(1+$E$3/100)))*(1+$E$5/100))</f>
        <v>0</v>
      </c>
    </row>
    <row r="870" spans="1:13" ht="12.75">
      <c r="A870" s="274"/>
      <c r="B870" s="275"/>
      <c r="C870" s="276"/>
      <c r="D870" s="276"/>
      <c r="E870" s="271"/>
      <c r="F870" s="271"/>
      <c r="G870" s="271"/>
      <c r="H870" s="277"/>
      <c r="I870" s="161"/>
      <c r="J870" s="271"/>
      <c r="K870" s="271"/>
      <c r="L870" s="271"/>
      <c r="M870" s="272"/>
    </row>
    <row r="871" spans="1:13" ht="1.5" customHeight="1">
      <c r="A871" s="36"/>
      <c r="B871" s="36"/>
      <c r="C871" s="51"/>
      <c r="D871" s="51"/>
      <c r="E871" s="53"/>
      <c r="F871" s="53"/>
      <c r="G871" s="53"/>
      <c r="H871" s="53"/>
      <c r="I871" s="48"/>
      <c r="J871" s="53"/>
      <c r="K871" s="53"/>
      <c r="L871" s="53"/>
      <c r="M871" s="54"/>
    </row>
    <row r="872" spans="1:13" ht="12.75">
      <c r="A872" s="274"/>
      <c r="B872" s="275"/>
      <c r="C872" s="276">
        <v>0</v>
      </c>
      <c r="D872" s="276">
        <v>0</v>
      </c>
      <c r="E872" s="271">
        <v>0</v>
      </c>
      <c r="F872" s="271">
        <v>0</v>
      </c>
      <c r="G872" s="271">
        <v>0</v>
      </c>
      <c r="H872" s="277">
        <f>$D872*(((E872*(1+$E$2/100))+(F872*(1+$E$4/100))+(G872*(1+$E$3/100)))*(1+$E$5/100))</f>
        <v>0</v>
      </c>
      <c r="I872" s="161"/>
      <c r="J872" s="271">
        <v>0</v>
      </c>
      <c r="K872" s="271">
        <v>0</v>
      </c>
      <c r="L872" s="271">
        <v>0</v>
      </c>
      <c r="M872" s="272">
        <f>$D872*(((J872*(1+$E$2/100))+(K872*(1+$E$4/100))+(L872*(1+$E$3/100)))*(1+$E$5/100))</f>
        <v>0</v>
      </c>
    </row>
    <row r="873" spans="1:13" ht="12.75">
      <c r="A873" s="274"/>
      <c r="B873" s="275"/>
      <c r="C873" s="276"/>
      <c r="D873" s="276"/>
      <c r="E873" s="271"/>
      <c r="F873" s="271"/>
      <c r="G873" s="271"/>
      <c r="H873" s="277"/>
      <c r="I873" s="161"/>
      <c r="J873" s="271"/>
      <c r="K873" s="271"/>
      <c r="L873" s="271"/>
      <c r="M873" s="272"/>
    </row>
    <row r="874" spans="1:13" ht="1.5" customHeight="1">
      <c r="A874" s="55"/>
      <c r="B874" s="55"/>
      <c r="C874" s="55"/>
      <c r="D874" s="55"/>
      <c r="E874" s="56"/>
      <c r="F874" s="56"/>
      <c r="G874" s="56"/>
      <c r="H874" s="56"/>
      <c r="I874" s="55"/>
      <c r="J874" s="55"/>
      <c r="K874" s="55"/>
      <c r="L874" s="55"/>
      <c r="M874" s="57"/>
    </row>
    <row r="875" spans="1:13" ht="12.75">
      <c r="A875" s="160" t="s">
        <v>499</v>
      </c>
      <c r="B875" s="160"/>
      <c r="C875" s="160"/>
      <c r="D875" s="160"/>
      <c r="E875" s="162"/>
      <c r="F875" s="162"/>
      <c r="G875" s="162"/>
      <c r="H875" s="163">
        <f>SUM(H857:H873)</f>
        <v>0</v>
      </c>
      <c r="I875" s="164"/>
      <c r="J875" s="160"/>
      <c r="K875" s="165"/>
      <c r="L875" s="150"/>
      <c r="M875" s="163">
        <f>SUM(M857:M873)</f>
        <v>5382.1680000000015</v>
      </c>
    </row>
    <row r="876" spans="1:13" ht="1.5" customHeight="1">
      <c r="A876" s="58"/>
      <c r="B876" s="58"/>
      <c r="C876" s="58"/>
      <c r="D876" s="58"/>
      <c r="E876" s="58"/>
      <c r="F876" s="59"/>
      <c r="G876" s="58"/>
      <c r="H876" s="60"/>
      <c r="I876" s="58"/>
      <c r="J876" s="58"/>
      <c r="K876" s="59"/>
      <c r="L876" s="55"/>
      <c r="M876" s="60"/>
    </row>
    <row r="877" spans="1:13" ht="12.75">
      <c r="A877" s="286" t="s">
        <v>379</v>
      </c>
      <c r="B877" s="287"/>
      <c r="C877" s="287"/>
      <c r="D877" s="287"/>
      <c r="E877" s="287"/>
      <c r="F877" s="287"/>
      <c r="G877" s="287"/>
      <c r="H877" s="287"/>
      <c r="I877" s="287"/>
      <c r="J877" s="287"/>
      <c r="K877" s="287"/>
      <c r="L877" s="287"/>
      <c r="M877" s="287"/>
    </row>
    <row r="878" spans="1:13" ht="12.75">
      <c r="A878" s="294" t="s">
        <v>422</v>
      </c>
      <c r="B878" s="295"/>
      <c r="C878" s="295"/>
      <c r="D878" s="295"/>
      <c r="E878" s="295"/>
      <c r="F878" s="295"/>
      <c r="G878" s="295"/>
      <c r="H878" s="295"/>
      <c r="I878" s="295"/>
      <c r="J878" s="295"/>
      <c r="K878" s="295"/>
      <c r="L878" s="295"/>
      <c r="M878" s="295"/>
    </row>
    <row r="879" spans="1:13" ht="12.75">
      <c r="A879" s="296" t="s">
        <v>145</v>
      </c>
      <c r="B879" s="297"/>
      <c r="C879" s="297"/>
      <c r="D879" s="297"/>
      <c r="E879" s="297"/>
      <c r="F879" s="297"/>
      <c r="G879" s="297"/>
      <c r="H879" s="297"/>
      <c r="I879" s="297"/>
      <c r="J879" s="297"/>
      <c r="K879" s="297"/>
      <c r="L879" s="297"/>
      <c r="M879" s="297"/>
    </row>
    <row r="880" spans="1:13" ht="12.75">
      <c r="A880" s="291" t="s">
        <v>423</v>
      </c>
      <c r="B880" s="298"/>
      <c r="C880" s="298"/>
      <c r="D880" s="298"/>
      <c r="E880" s="298"/>
      <c r="F880" s="298"/>
      <c r="G880" s="298"/>
      <c r="H880" s="298"/>
      <c r="I880" s="298"/>
      <c r="J880" s="298"/>
      <c r="K880" s="298"/>
      <c r="L880" s="298"/>
      <c r="M880" s="298"/>
    </row>
    <row r="881" spans="1:13" ht="12.75" customHeight="1">
      <c r="A881" s="298"/>
      <c r="B881" s="298"/>
      <c r="C881" s="298"/>
      <c r="D881" s="298"/>
      <c r="E881" s="298"/>
      <c r="F881" s="298"/>
      <c r="G881" s="298"/>
      <c r="H881" s="298"/>
      <c r="I881" s="298"/>
      <c r="J881" s="298"/>
      <c r="K881" s="298"/>
      <c r="L881" s="298"/>
      <c r="M881" s="298"/>
    </row>
    <row r="882" spans="1:13" ht="12.75">
      <c r="A882" s="150"/>
      <c r="B882" s="150"/>
      <c r="C882" s="150"/>
      <c r="D882" s="150"/>
      <c r="E882" s="284" t="s">
        <v>477</v>
      </c>
      <c r="F882" s="284"/>
      <c r="G882" s="284"/>
      <c r="H882" s="151"/>
      <c r="I882" s="160"/>
      <c r="J882" s="284" t="s">
        <v>469</v>
      </c>
      <c r="K882" s="284"/>
      <c r="L882" s="284"/>
      <c r="M882" s="285"/>
    </row>
    <row r="883" spans="1:13" ht="12.75">
      <c r="A883" s="160" t="s">
        <v>478</v>
      </c>
      <c r="B883" s="160"/>
      <c r="C883" s="151" t="s">
        <v>479</v>
      </c>
      <c r="D883" s="151" t="s">
        <v>482</v>
      </c>
      <c r="E883" s="151" t="s">
        <v>468</v>
      </c>
      <c r="F883" s="151" t="s">
        <v>493</v>
      </c>
      <c r="G883" s="151" t="s">
        <v>467</v>
      </c>
      <c r="H883" s="151" t="s">
        <v>61</v>
      </c>
      <c r="I883" s="160"/>
      <c r="J883" s="151" t="s">
        <v>468</v>
      </c>
      <c r="K883" s="151" t="s">
        <v>493</v>
      </c>
      <c r="L883" s="151" t="s">
        <v>467</v>
      </c>
      <c r="M883" s="151" t="s">
        <v>61</v>
      </c>
    </row>
    <row r="884" spans="1:13" ht="1.5" customHeight="1">
      <c r="A884" s="36"/>
      <c r="B884" s="36"/>
      <c r="C884" s="38"/>
      <c r="D884" s="38"/>
      <c r="E884" s="41"/>
      <c r="F884" s="41"/>
      <c r="G884" s="41"/>
      <c r="H884" s="41"/>
      <c r="I884" s="42"/>
      <c r="J884" s="41"/>
      <c r="K884" s="41"/>
      <c r="L884" s="41"/>
      <c r="M884" s="43"/>
    </row>
    <row r="885" spans="1:13" ht="12.75">
      <c r="A885" s="274" t="s">
        <v>166</v>
      </c>
      <c r="B885" s="275"/>
      <c r="C885" s="276" t="s">
        <v>480</v>
      </c>
      <c r="D885" s="276">
        <v>1</v>
      </c>
      <c r="E885" s="277">
        <v>0</v>
      </c>
      <c r="F885" s="277">
        <v>0</v>
      </c>
      <c r="G885" s="277">
        <v>0</v>
      </c>
      <c r="H885" s="277">
        <f>$D885*(((E885*(1+$E$2/100))+(F885*(1+$E$4/100))+(G885*(1+$E$3/100)))*(1+$E$5/100))</f>
        <v>0</v>
      </c>
      <c r="I885" s="161"/>
      <c r="J885" s="271">
        <v>251.2</v>
      </c>
      <c r="K885" s="271">
        <v>84</v>
      </c>
      <c r="L885" s="271">
        <v>0</v>
      </c>
      <c r="M885" s="272">
        <f>$D885*(((J885*(1+$E$2/100))+(K885*(1+$E$4/100))+(L885*(1+$E$3/100)))*(1+$E$5/100))</f>
        <v>441.62800000000004</v>
      </c>
    </row>
    <row r="886" spans="1:13" ht="12.75">
      <c r="A886" s="279" t="s">
        <v>14</v>
      </c>
      <c r="B886" s="280"/>
      <c r="C886" s="276"/>
      <c r="D886" s="276"/>
      <c r="E886" s="277"/>
      <c r="F886" s="277"/>
      <c r="G886" s="277"/>
      <c r="H886" s="278"/>
      <c r="I886" s="161"/>
      <c r="J886" s="271"/>
      <c r="K886" s="271"/>
      <c r="L886" s="271"/>
      <c r="M886" s="273"/>
    </row>
    <row r="887" spans="1:13" ht="1.5" customHeight="1">
      <c r="A887" s="44"/>
      <c r="B887" s="44"/>
      <c r="C887" s="45"/>
      <c r="D887" s="45"/>
      <c r="E887" s="46"/>
      <c r="F887" s="46"/>
      <c r="G887" s="46"/>
      <c r="H887" s="47"/>
      <c r="I887" s="48"/>
      <c r="J887" s="49"/>
      <c r="K887" s="49"/>
      <c r="L887" s="49"/>
      <c r="M887" s="50"/>
    </row>
    <row r="888" spans="1:13" ht="12.75">
      <c r="A888" s="274" t="s">
        <v>148</v>
      </c>
      <c r="B888" s="275"/>
      <c r="C888" s="276" t="s">
        <v>480</v>
      </c>
      <c r="D888" s="276">
        <v>1</v>
      </c>
      <c r="E888" s="277">
        <v>0</v>
      </c>
      <c r="F888" s="277">
        <v>0</v>
      </c>
      <c r="G888" s="277">
        <v>0</v>
      </c>
      <c r="H888" s="277">
        <f>$D888*(((E888*(1+$E$2/100))+(F888*(1+$E$4/100))+(G888*(1+$E$3/100)))*(1+$E$5/100))</f>
        <v>0</v>
      </c>
      <c r="I888" s="161"/>
      <c r="J888" s="271">
        <v>51.75</v>
      </c>
      <c r="K888" s="271">
        <v>10.4</v>
      </c>
      <c r="L888" s="271">
        <v>0</v>
      </c>
      <c r="M888" s="272">
        <f>$D888*(((J888*(1+$E$2/100))+(K888*(1+$E$4/100))+(L888*(1+$E$3/100)))*(1+$E$5/100))</f>
        <v>79.66310000000001</v>
      </c>
    </row>
    <row r="889" spans="1:13" ht="12.75">
      <c r="A889" s="279" t="s">
        <v>20</v>
      </c>
      <c r="B889" s="280"/>
      <c r="C889" s="276"/>
      <c r="D889" s="276"/>
      <c r="E889" s="277"/>
      <c r="F889" s="277"/>
      <c r="G889" s="277"/>
      <c r="H889" s="278"/>
      <c r="I889" s="161"/>
      <c r="J889" s="271"/>
      <c r="K889" s="271"/>
      <c r="L889" s="271"/>
      <c r="M889" s="273"/>
    </row>
    <row r="890" spans="1:13" ht="1.5" customHeight="1">
      <c r="A890" s="292" t="s">
        <v>20</v>
      </c>
      <c r="B890" s="293"/>
      <c r="C890" s="51"/>
      <c r="D890" s="51"/>
      <c r="E890" s="52"/>
      <c r="F890" s="52"/>
      <c r="G890" s="52"/>
      <c r="H890" s="52"/>
      <c r="I890" s="48"/>
      <c r="J890" s="49"/>
      <c r="K890" s="49"/>
      <c r="L890" s="49"/>
      <c r="M890" s="50"/>
    </row>
    <row r="891" spans="1:13" ht="12.75">
      <c r="A891" s="274" t="s">
        <v>8</v>
      </c>
      <c r="B891" s="275"/>
      <c r="C891" s="276" t="s">
        <v>480</v>
      </c>
      <c r="D891" s="276">
        <v>1</v>
      </c>
      <c r="E891" s="277">
        <v>0</v>
      </c>
      <c r="F891" s="277">
        <v>0</v>
      </c>
      <c r="G891" s="277">
        <v>0</v>
      </c>
      <c r="H891" s="277">
        <f>$D891*(((E891*(1+$E$2/100))+(F891*(1+$E$4/100))+(G891*(1+$E$3/100)))*(1+$E$5/100))</f>
        <v>0</v>
      </c>
      <c r="I891" s="161"/>
      <c r="J891" s="271">
        <v>405</v>
      </c>
      <c r="K891" s="271">
        <v>21</v>
      </c>
      <c r="L891" s="271">
        <v>0</v>
      </c>
      <c r="M891" s="272">
        <f>$D891*(((J891*(1+$E$2/100))+(K891*(1+$E$4/100))+(L891*(1+$E$3/100)))*(1+$E$5/100))</f>
        <v>524.4690000000002</v>
      </c>
    </row>
    <row r="892" spans="1:13" ht="12.75">
      <c r="A892" s="279" t="s">
        <v>13</v>
      </c>
      <c r="B892" s="280"/>
      <c r="C892" s="276"/>
      <c r="D892" s="276"/>
      <c r="E892" s="277"/>
      <c r="F892" s="277"/>
      <c r="G892" s="277"/>
      <c r="H892" s="278"/>
      <c r="I892" s="161"/>
      <c r="J892" s="271"/>
      <c r="K892" s="271"/>
      <c r="L892" s="271"/>
      <c r="M892" s="273"/>
    </row>
    <row r="893" spans="1:13" ht="1.5" customHeight="1">
      <c r="A893" s="36"/>
      <c r="B893" s="36"/>
      <c r="C893" s="45"/>
      <c r="D893" s="45"/>
      <c r="E893" s="46"/>
      <c r="F893" s="46"/>
      <c r="G893" s="46"/>
      <c r="H893" s="47"/>
      <c r="I893" s="48"/>
      <c r="J893" s="49"/>
      <c r="K893" s="49"/>
      <c r="L893" s="49"/>
      <c r="M893" s="50"/>
    </row>
    <row r="894" spans="1:13" ht="12.75">
      <c r="A894" s="274" t="s">
        <v>9</v>
      </c>
      <c r="B894" s="275"/>
      <c r="C894" s="276" t="s">
        <v>480</v>
      </c>
      <c r="D894" s="276">
        <v>1</v>
      </c>
      <c r="E894" s="277">
        <v>0</v>
      </c>
      <c r="F894" s="277">
        <v>0</v>
      </c>
      <c r="G894" s="277">
        <v>0</v>
      </c>
      <c r="H894" s="277">
        <f>$D894*(((E894*(1+$E$2/100))+(F894*(1+$E$4/100))+(G894*(1+$E$3/100)))*(1+$E$5/100))</f>
        <v>0</v>
      </c>
      <c r="I894" s="161"/>
      <c r="J894" s="271">
        <v>40</v>
      </c>
      <c r="K894" s="271">
        <v>7</v>
      </c>
      <c r="L894" s="271">
        <v>0</v>
      </c>
      <c r="M894" s="272">
        <f>$D894*(((J894*(1+$E$2/100))+(K894*(1+$E$4/100))+(L894*(1+$E$3/100)))*(1+$E$5/100))</f>
        <v>59.873000000000005</v>
      </c>
    </row>
    <row r="895" spans="1:13" ht="12.75">
      <c r="A895" s="279" t="s">
        <v>10</v>
      </c>
      <c r="B895" s="280"/>
      <c r="C895" s="276"/>
      <c r="D895" s="276"/>
      <c r="E895" s="277"/>
      <c r="F895" s="277"/>
      <c r="G895" s="277"/>
      <c r="H895" s="278"/>
      <c r="I895" s="161"/>
      <c r="J895" s="271"/>
      <c r="K895" s="271"/>
      <c r="L895" s="271"/>
      <c r="M895" s="273"/>
    </row>
    <row r="896" spans="1:13" ht="1.5" customHeight="1">
      <c r="A896" s="36"/>
      <c r="B896" s="36"/>
      <c r="C896" s="45"/>
      <c r="D896" s="45"/>
      <c r="E896" s="46"/>
      <c r="F896" s="46"/>
      <c r="G896" s="46"/>
      <c r="H896" s="47"/>
      <c r="I896" s="48"/>
      <c r="J896" s="49"/>
      <c r="K896" s="49"/>
      <c r="L896" s="49"/>
      <c r="M896" s="50"/>
    </row>
    <row r="897" spans="1:13" ht="12.75">
      <c r="A897" s="274" t="s">
        <v>149</v>
      </c>
      <c r="B897" s="275"/>
      <c r="C897" s="276" t="s">
        <v>480</v>
      </c>
      <c r="D897" s="276">
        <v>1</v>
      </c>
      <c r="E897" s="277">
        <v>0</v>
      </c>
      <c r="F897" s="277">
        <v>0</v>
      </c>
      <c r="G897" s="277">
        <v>0</v>
      </c>
      <c r="H897" s="277">
        <f>$D897*(((E897*(1+$E$2/100))+(F897*(1+$E$4/100))+(G897*(1+$E$3/100)))*(1+$E$5/100))</f>
        <v>0</v>
      </c>
      <c r="I897" s="161"/>
      <c r="J897" s="271">
        <v>812.25</v>
      </c>
      <c r="K897" s="271">
        <v>336</v>
      </c>
      <c r="L897" s="271">
        <v>0</v>
      </c>
      <c r="M897" s="272">
        <f>$D897*(((J897*(1+$E$2/100))+(K897*(1+$E$4/100))+(L897*(1+$E$3/100)))*(1+$E$5/100))</f>
        <v>1533.5265000000002</v>
      </c>
    </row>
    <row r="898" spans="1:13" ht="12.75">
      <c r="A898" s="279" t="s">
        <v>12</v>
      </c>
      <c r="B898" s="280"/>
      <c r="C898" s="276"/>
      <c r="D898" s="276"/>
      <c r="E898" s="277"/>
      <c r="F898" s="277"/>
      <c r="G898" s="277"/>
      <c r="H898" s="278"/>
      <c r="I898" s="161"/>
      <c r="J898" s="271"/>
      <c r="K898" s="271"/>
      <c r="L898" s="271"/>
      <c r="M898" s="273"/>
    </row>
    <row r="899" spans="1:13" ht="1.5" customHeight="1">
      <c r="A899" s="36"/>
      <c r="B899" s="36"/>
      <c r="C899" s="51"/>
      <c r="D899" s="51"/>
      <c r="E899" s="52"/>
      <c r="F899" s="52"/>
      <c r="G899" s="52"/>
      <c r="H899" s="52"/>
      <c r="I899" s="48"/>
      <c r="J899" s="49"/>
      <c r="K899" s="49"/>
      <c r="L899" s="49"/>
      <c r="M899" s="50"/>
    </row>
    <row r="900" spans="1:14" ht="12.75">
      <c r="A900" s="274" t="s">
        <v>424</v>
      </c>
      <c r="B900" s="275"/>
      <c r="C900" s="276" t="s">
        <v>480</v>
      </c>
      <c r="D900" s="276">
        <v>1</v>
      </c>
      <c r="E900" s="277">
        <v>0</v>
      </c>
      <c r="F900" s="277">
        <v>0</v>
      </c>
      <c r="G900" s="277">
        <v>0</v>
      </c>
      <c r="H900" s="277">
        <f>$D900*(((E900*(1+$E$2/100))+(F900*(1+$E$4/100))+(G900*(1+$E$3/100)))*(1+$E$5/100))</f>
        <v>0</v>
      </c>
      <c r="I900" s="161"/>
      <c r="J900" s="271">
        <v>525</v>
      </c>
      <c r="K900" s="271">
        <v>84</v>
      </c>
      <c r="L900" s="271">
        <v>0</v>
      </c>
      <c r="M900" s="272">
        <f>$D900*(((J900*(1+$E$2/100))+(K900*(1+$E$4/100))+(L900*(1+$E$3/100)))*(1+$E$5/100))</f>
        <v>772.926</v>
      </c>
      <c r="N900" s="16"/>
    </row>
    <row r="901" spans="1:14" ht="12.75">
      <c r="A901" s="279" t="s">
        <v>142</v>
      </c>
      <c r="B901" s="280"/>
      <c r="C901" s="276"/>
      <c r="D901" s="276"/>
      <c r="E901" s="277"/>
      <c r="F901" s="277"/>
      <c r="G901" s="277"/>
      <c r="H901" s="278"/>
      <c r="I901" s="161"/>
      <c r="J901" s="271"/>
      <c r="K901" s="271"/>
      <c r="L901" s="271"/>
      <c r="M901" s="273"/>
      <c r="N901" s="16"/>
    </row>
    <row r="902" spans="1:14" ht="1.5" customHeight="1">
      <c r="A902" s="36"/>
      <c r="B902" s="36"/>
      <c r="C902" s="45"/>
      <c r="D902" s="45"/>
      <c r="E902" s="46"/>
      <c r="F902" s="46"/>
      <c r="G902" s="46"/>
      <c r="H902" s="47"/>
      <c r="I902" s="48"/>
      <c r="J902" s="49"/>
      <c r="K902" s="49"/>
      <c r="L902" s="49"/>
      <c r="M902" s="50"/>
      <c r="N902" s="16"/>
    </row>
    <row r="903" spans="1:17" ht="12.75">
      <c r="A903" s="274" t="s">
        <v>3</v>
      </c>
      <c r="B903" s="275"/>
      <c r="C903" s="276" t="s">
        <v>480</v>
      </c>
      <c r="D903" s="276">
        <v>1</v>
      </c>
      <c r="E903" s="277">
        <v>0</v>
      </c>
      <c r="F903" s="277">
        <v>0</v>
      </c>
      <c r="G903" s="277">
        <v>0</v>
      </c>
      <c r="H903" s="277">
        <f>$D903*(((E903*(1+$E$2/100))+(F903*(1+$E$4/100))+(G903*(1+$E$3/100)))*(1+$E$5/100))</f>
        <v>0</v>
      </c>
      <c r="I903" s="161"/>
      <c r="J903" s="271">
        <v>14.95</v>
      </c>
      <c r="K903" s="271">
        <v>63.38</v>
      </c>
      <c r="L903" s="271">
        <v>0</v>
      </c>
      <c r="M903" s="272">
        <f>$D903*(((J903*(1+$E$2/100))+(K903*(1+$E$4/100))+(L903*(1+$E$3/100)))*(1+$E$5/100))</f>
        <v>121.96932000000001</v>
      </c>
      <c r="O903" s="5"/>
      <c r="P903" s="6"/>
      <c r="Q903" s="12"/>
    </row>
    <row r="904" spans="1:17" ht="12.75">
      <c r="A904" s="279" t="s">
        <v>4</v>
      </c>
      <c r="B904" s="280"/>
      <c r="C904" s="276"/>
      <c r="D904" s="276"/>
      <c r="E904" s="277"/>
      <c r="F904" s="277"/>
      <c r="G904" s="277"/>
      <c r="H904" s="278"/>
      <c r="I904" s="161"/>
      <c r="J904" s="271"/>
      <c r="K904" s="271"/>
      <c r="L904" s="271"/>
      <c r="M904" s="273"/>
      <c r="O904" s="5"/>
      <c r="P904" s="6"/>
      <c r="Q904" s="12"/>
    </row>
    <row r="905" spans="1:17" ht="1.5" customHeight="1">
      <c r="A905" s="36"/>
      <c r="B905" s="36"/>
      <c r="C905" s="51"/>
      <c r="D905" s="51"/>
      <c r="E905" s="52"/>
      <c r="F905" s="52"/>
      <c r="G905" s="52"/>
      <c r="H905" s="52"/>
      <c r="I905" s="48"/>
      <c r="J905" s="49"/>
      <c r="K905" s="49"/>
      <c r="L905" s="49"/>
      <c r="M905" s="50"/>
      <c r="O905" s="5"/>
      <c r="P905" s="6"/>
      <c r="Q905" s="12"/>
    </row>
    <row r="906" spans="1:17" ht="12.75">
      <c r="A906" s="274" t="s">
        <v>21</v>
      </c>
      <c r="B906" s="275"/>
      <c r="C906" s="276" t="s">
        <v>481</v>
      </c>
      <c r="D906" s="276">
        <v>150</v>
      </c>
      <c r="E906" s="277">
        <v>0</v>
      </c>
      <c r="F906" s="277">
        <v>0</v>
      </c>
      <c r="G906" s="277">
        <v>0</v>
      </c>
      <c r="H906" s="277">
        <f>$D906*(((E906*(1+$E$2/100))+(F906*(1+$E$4/100))+(G906*(1+$E$3/100)))*(1+$E$5/100))</f>
        <v>0</v>
      </c>
      <c r="I906" s="161"/>
      <c r="J906" s="271">
        <v>0.08</v>
      </c>
      <c r="K906" s="271">
        <v>0.375</v>
      </c>
      <c r="L906" s="271">
        <v>0</v>
      </c>
      <c r="M906" s="272">
        <f>$D906*(((J906*(1+$E$2/100))+(K906*(1+$E$4/100))+(L906*(1+$E$3/100)))*(1+$E$5/100))</f>
        <v>106.71374999999999</v>
      </c>
      <c r="O906" s="5"/>
      <c r="P906" s="6"/>
      <c r="Q906" s="12"/>
    </row>
    <row r="907" spans="1:17" ht="12.75">
      <c r="A907" s="279" t="s">
        <v>22</v>
      </c>
      <c r="B907" s="280"/>
      <c r="C907" s="276"/>
      <c r="D907" s="276"/>
      <c r="E907" s="277"/>
      <c r="F907" s="277"/>
      <c r="G907" s="277"/>
      <c r="H907" s="278"/>
      <c r="I907" s="161"/>
      <c r="J907" s="271"/>
      <c r="K907" s="271"/>
      <c r="L907" s="271"/>
      <c r="M907" s="273"/>
      <c r="O907" s="5"/>
      <c r="P907" s="6"/>
      <c r="Q907" s="12"/>
    </row>
    <row r="908" spans="1:17" ht="1.5" customHeight="1">
      <c r="A908" s="36"/>
      <c r="B908" s="36"/>
      <c r="C908" s="45"/>
      <c r="D908" s="45"/>
      <c r="E908" s="46"/>
      <c r="F908" s="46"/>
      <c r="G908" s="46"/>
      <c r="H908" s="47"/>
      <c r="I908" s="48"/>
      <c r="J908" s="49"/>
      <c r="K908" s="49"/>
      <c r="L908" s="49"/>
      <c r="M908" s="50"/>
      <c r="O908" s="5"/>
      <c r="P908" s="6"/>
      <c r="Q908" s="12"/>
    </row>
    <row r="909" spans="1:14" ht="12.75">
      <c r="A909" s="274" t="s">
        <v>65</v>
      </c>
      <c r="B909" s="275"/>
      <c r="C909" s="276" t="s">
        <v>481</v>
      </c>
      <c r="D909" s="276">
        <v>150</v>
      </c>
      <c r="E909" s="277">
        <v>2.44</v>
      </c>
      <c r="F909" s="277">
        <v>3.73</v>
      </c>
      <c r="G909" s="277">
        <v>0</v>
      </c>
      <c r="H909" s="277">
        <f>$D909*(((E909*(1+$E$2/100))+(F909*(1+$E$4/100))+(G909*(1+$E$3/100)))*(1+$E$5/100))</f>
        <v>1359.8805</v>
      </c>
      <c r="I909" s="161"/>
      <c r="J909" s="271">
        <v>0</v>
      </c>
      <c r="K909" s="271">
        <v>0</v>
      </c>
      <c r="L909" s="271">
        <v>0</v>
      </c>
      <c r="M909" s="272">
        <f>$D909*(((J909*(1+$E$2/100))+(K909*(1+$E$4/100))+(L909*(1+$E$3/100)))*(1+$E$5/100))</f>
        <v>0</v>
      </c>
      <c r="N909" s="16"/>
    </row>
    <row r="910" spans="1:14" ht="12.75">
      <c r="A910" s="274" t="s">
        <v>294</v>
      </c>
      <c r="B910" s="275"/>
      <c r="C910" s="276"/>
      <c r="D910" s="276"/>
      <c r="E910" s="277"/>
      <c r="F910" s="277"/>
      <c r="G910" s="277"/>
      <c r="H910" s="278"/>
      <c r="I910" s="161"/>
      <c r="J910" s="271"/>
      <c r="K910" s="271"/>
      <c r="L910" s="271"/>
      <c r="M910" s="273"/>
      <c r="N910" s="16"/>
    </row>
    <row r="911" spans="1:14" ht="1.5" customHeight="1">
      <c r="A911" s="36"/>
      <c r="B911" s="36"/>
      <c r="C911" s="51"/>
      <c r="D911" s="51"/>
      <c r="E911" s="52"/>
      <c r="F911" s="52"/>
      <c r="G911" s="52"/>
      <c r="H911" s="52"/>
      <c r="I911" s="48"/>
      <c r="J911" s="49"/>
      <c r="K911" s="49"/>
      <c r="L911" s="49"/>
      <c r="M911" s="50"/>
      <c r="N911" s="16"/>
    </row>
    <row r="912" spans="1:13" ht="12.75">
      <c r="A912" s="274" t="s">
        <v>56</v>
      </c>
      <c r="B912" s="275"/>
      <c r="C912" s="276" t="s">
        <v>57</v>
      </c>
      <c r="D912" s="276">
        <v>1</v>
      </c>
      <c r="E912" s="277">
        <v>382.4</v>
      </c>
      <c r="F912" s="277">
        <v>628.25</v>
      </c>
      <c r="G912" s="277">
        <v>0</v>
      </c>
      <c r="H912" s="277">
        <f>$D912*(((E912*(1+$E$2/100))+(F912*(1+$E$4/100))+(G912*(1+$E$3/100)))*(1+$E$5/100))</f>
        <v>1492.4057500000001</v>
      </c>
      <c r="I912" s="161"/>
      <c r="J912" s="271">
        <v>0</v>
      </c>
      <c r="K912" s="271">
        <v>0</v>
      </c>
      <c r="L912" s="271">
        <v>0</v>
      </c>
      <c r="M912" s="272">
        <f>$D912*(((J912*(1+$E$2/100))+(K912*(1+$E$4/100))+(L912*(1+$E$3/100)))*(1+$E$5/100))</f>
        <v>0</v>
      </c>
    </row>
    <row r="913" spans="1:13" ht="12.75">
      <c r="A913" s="274" t="s">
        <v>295</v>
      </c>
      <c r="B913" s="275"/>
      <c r="C913" s="276"/>
      <c r="D913" s="276"/>
      <c r="E913" s="277"/>
      <c r="F913" s="277"/>
      <c r="G913" s="277"/>
      <c r="H913" s="278"/>
      <c r="I913" s="161"/>
      <c r="J913" s="271"/>
      <c r="K913" s="271"/>
      <c r="L913" s="271"/>
      <c r="M913" s="273"/>
    </row>
    <row r="914" spans="1:13" ht="1.5" customHeight="1">
      <c r="A914" s="36"/>
      <c r="B914" s="36"/>
      <c r="C914" s="45"/>
      <c r="D914" s="45"/>
      <c r="E914" s="46"/>
      <c r="F914" s="46"/>
      <c r="G914" s="46"/>
      <c r="H914" s="47"/>
      <c r="I914" s="48"/>
      <c r="J914" s="49"/>
      <c r="K914" s="49"/>
      <c r="L914" s="49"/>
      <c r="M914" s="50"/>
    </row>
    <row r="915" spans="1:13" ht="12.75">
      <c r="A915" s="274"/>
      <c r="B915" s="275"/>
      <c r="C915" s="276" t="s">
        <v>480</v>
      </c>
      <c r="D915" s="276">
        <v>0</v>
      </c>
      <c r="E915" s="277">
        <v>0</v>
      </c>
      <c r="F915" s="277">
        <v>0</v>
      </c>
      <c r="G915" s="277">
        <v>0</v>
      </c>
      <c r="H915" s="277">
        <f>$D915*(((E915*(1+$E$2/100))+(F915*(1+$E$4/100))+(G915*(1+$E$3/100)))*(1+$E$5/100))</f>
        <v>0</v>
      </c>
      <c r="I915" s="161"/>
      <c r="J915" s="271">
        <v>0</v>
      </c>
      <c r="K915" s="271">
        <v>0</v>
      </c>
      <c r="L915" s="271">
        <v>0</v>
      </c>
      <c r="M915" s="272">
        <f>$D915*(((J915*(1+$E$2/100))+(K915*(1+$E$4/100))+(L915*(1+$E$3/100)))*(1+$E$5/100))</f>
        <v>0</v>
      </c>
    </row>
    <row r="916" spans="1:13" ht="12.75">
      <c r="A916" s="274"/>
      <c r="B916" s="275"/>
      <c r="C916" s="276"/>
      <c r="D916" s="276"/>
      <c r="E916" s="277"/>
      <c r="F916" s="277"/>
      <c r="G916" s="277"/>
      <c r="H916" s="278"/>
      <c r="I916" s="161"/>
      <c r="J916" s="271"/>
      <c r="K916" s="271"/>
      <c r="L916" s="271"/>
      <c r="M916" s="273"/>
    </row>
    <row r="917" spans="1:13" ht="1.5" customHeight="1">
      <c r="A917" s="36"/>
      <c r="B917" s="36"/>
      <c r="C917" s="51"/>
      <c r="D917" s="51"/>
      <c r="E917" s="52"/>
      <c r="F917" s="52"/>
      <c r="G917" s="52"/>
      <c r="H917" s="52"/>
      <c r="I917" s="48"/>
      <c r="J917" s="49"/>
      <c r="K917" s="49"/>
      <c r="L917" s="49"/>
      <c r="M917" s="50"/>
    </row>
    <row r="918" spans="1:13" ht="12.75">
      <c r="A918" s="274"/>
      <c r="B918" s="275"/>
      <c r="C918" s="276" t="s">
        <v>480</v>
      </c>
      <c r="D918" s="276">
        <v>0</v>
      </c>
      <c r="E918" s="277">
        <v>0</v>
      </c>
      <c r="F918" s="277">
        <v>0</v>
      </c>
      <c r="G918" s="277">
        <v>0</v>
      </c>
      <c r="H918" s="277">
        <f>$D918*(((E918*(1+$E$2/100))+(F918*(1+$E$4/100))+(G918*(1+$E$3/100)))*(1+$E$5/100))</f>
        <v>0</v>
      </c>
      <c r="I918" s="161"/>
      <c r="J918" s="271">
        <v>0</v>
      </c>
      <c r="K918" s="271">
        <v>0</v>
      </c>
      <c r="L918" s="271">
        <v>0</v>
      </c>
      <c r="M918" s="272">
        <f>$D918*(((J918*(1+$E$2/100))+(K918*(1+$E$4/100))+(L918*(1+$E$3/100)))*(1+$E$5/100))</f>
        <v>0</v>
      </c>
    </row>
    <row r="919" spans="1:13" ht="12.75">
      <c r="A919" s="274"/>
      <c r="B919" s="275"/>
      <c r="C919" s="276"/>
      <c r="D919" s="276"/>
      <c r="E919" s="277"/>
      <c r="F919" s="277"/>
      <c r="G919" s="277"/>
      <c r="H919" s="278"/>
      <c r="I919" s="161"/>
      <c r="J919" s="271"/>
      <c r="K919" s="271"/>
      <c r="L919" s="271"/>
      <c r="M919" s="273"/>
    </row>
    <row r="920" spans="1:13" ht="1.5" customHeight="1">
      <c r="A920" s="36"/>
      <c r="B920" s="36"/>
      <c r="C920" s="51"/>
      <c r="D920" s="51"/>
      <c r="E920" s="53"/>
      <c r="F920" s="53"/>
      <c r="G920" s="53"/>
      <c r="H920" s="53"/>
      <c r="I920" s="48"/>
      <c r="J920" s="53"/>
      <c r="K920" s="53"/>
      <c r="L920" s="53"/>
      <c r="M920" s="54"/>
    </row>
    <row r="921" spans="1:13" ht="12.75">
      <c r="A921" s="274"/>
      <c r="B921" s="275"/>
      <c r="C921" s="276" t="s">
        <v>480</v>
      </c>
      <c r="D921" s="276">
        <v>0</v>
      </c>
      <c r="E921" s="271">
        <v>0</v>
      </c>
      <c r="F921" s="271">
        <v>0</v>
      </c>
      <c r="G921" s="271">
        <v>0</v>
      </c>
      <c r="H921" s="271">
        <v>0</v>
      </c>
      <c r="I921" s="161"/>
      <c r="J921" s="271">
        <v>0</v>
      </c>
      <c r="K921" s="271">
        <v>0</v>
      </c>
      <c r="L921" s="271">
        <v>0</v>
      </c>
      <c r="M921" s="272">
        <f>$D921*(((J921*(1+$E$2/100))+(K921*(1+$E$4/100))+(L921*(1+$E$3/100)))*(1+$E$5/100))</f>
        <v>0</v>
      </c>
    </row>
    <row r="922" spans="1:13" ht="12.75">
      <c r="A922" s="274"/>
      <c r="B922" s="275"/>
      <c r="C922" s="276"/>
      <c r="D922" s="276"/>
      <c r="E922" s="271"/>
      <c r="F922" s="271"/>
      <c r="G922" s="271"/>
      <c r="H922" s="271"/>
      <c r="I922" s="161"/>
      <c r="J922" s="271"/>
      <c r="K922" s="271"/>
      <c r="L922" s="271"/>
      <c r="M922" s="273"/>
    </row>
    <row r="923" spans="1:13" ht="1.5" customHeight="1">
      <c r="A923" s="55"/>
      <c r="B923" s="55"/>
      <c r="C923" s="55"/>
      <c r="D923" s="55"/>
      <c r="E923" s="56"/>
      <c r="F923" s="56"/>
      <c r="G923" s="56"/>
      <c r="H923" s="56"/>
      <c r="I923" s="55"/>
      <c r="J923" s="55"/>
      <c r="K923" s="55"/>
      <c r="L923" s="55"/>
      <c r="M923" s="57"/>
    </row>
    <row r="924" spans="1:13" ht="12.75">
      <c r="A924" s="160" t="s">
        <v>143</v>
      </c>
      <c r="B924" s="160"/>
      <c r="C924" s="160"/>
      <c r="D924" s="160"/>
      <c r="E924" s="162"/>
      <c r="F924" s="162"/>
      <c r="G924" s="162"/>
      <c r="H924" s="163">
        <f>SUM(H885:H922)</f>
        <v>2852.28625</v>
      </c>
      <c r="I924" s="164"/>
      <c r="J924" s="160"/>
      <c r="K924" s="165"/>
      <c r="L924" s="150"/>
      <c r="M924" s="163">
        <f>SUM(M885:M922)</f>
        <v>3640.7686700000004</v>
      </c>
    </row>
    <row r="925" spans="1:13" ht="1.5" customHeight="1">
      <c r="A925" s="58"/>
      <c r="B925" s="58"/>
      <c r="C925" s="58"/>
      <c r="D925" s="58"/>
      <c r="E925" s="58"/>
      <c r="F925" s="59"/>
      <c r="G925" s="58"/>
      <c r="H925" s="60"/>
      <c r="I925" s="58"/>
      <c r="J925" s="58"/>
      <c r="K925" s="59"/>
      <c r="L925" s="55"/>
      <c r="M925" s="60"/>
    </row>
    <row r="926" spans="1:13" ht="12.75">
      <c r="A926" s="160" t="s">
        <v>144</v>
      </c>
      <c r="B926" s="160"/>
      <c r="C926" s="160"/>
      <c r="D926" s="160"/>
      <c r="E926" s="162"/>
      <c r="F926" s="162"/>
      <c r="G926" s="162"/>
      <c r="H926" s="163">
        <f>H909</f>
        <v>1359.8805</v>
      </c>
      <c r="I926" s="164"/>
      <c r="J926" s="160"/>
      <c r="K926" s="165"/>
      <c r="L926" s="150"/>
      <c r="M926" s="163">
        <f>M903+M906</f>
        <v>228.68307</v>
      </c>
    </row>
    <row r="927" spans="1:13" ht="12.75">
      <c r="A927" s="286" t="s">
        <v>171</v>
      </c>
      <c r="B927" s="287"/>
      <c r="C927" s="287"/>
      <c r="D927" s="287"/>
      <c r="E927" s="287"/>
      <c r="F927" s="287"/>
      <c r="G927" s="287"/>
      <c r="H927" s="287"/>
      <c r="I927" s="287"/>
      <c r="J927" s="287"/>
      <c r="K927" s="287"/>
      <c r="L927" s="287"/>
      <c r="M927" s="287"/>
    </row>
    <row r="928" spans="1:13" ht="12.75">
      <c r="A928" s="288" t="s">
        <v>172</v>
      </c>
      <c r="B928" s="289"/>
      <c r="C928" s="289"/>
      <c r="D928" s="289"/>
      <c r="E928" s="289"/>
      <c r="F928" s="289"/>
      <c r="G928" s="289"/>
      <c r="H928" s="289"/>
      <c r="I928" s="289"/>
      <c r="J928" s="289"/>
      <c r="K928" s="289"/>
      <c r="L928" s="289"/>
      <c r="M928" s="289"/>
    </row>
    <row r="929" spans="1:13" ht="12.75">
      <c r="A929" s="290"/>
      <c r="B929" s="290"/>
      <c r="C929" s="290"/>
      <c r="D929" s="290"/>
      <c r="E929" s="290"/>
      <c r="F929" s="290"/>
      <c r="G929" s="290"/>
      <c r="H929" s="290"/>
      <c r="I929" s="290"/>
      <c r="J929" s="290"/>
      <c r="K929" s="290"/>
      <c r="L929" s="290"/>
      <c r="M929" s="290"/>
    </row>
    <row r="930" spans="1:13" s="22" customFormat="1" ht="12.75">
      <c r="A930" s="281" t="s">
        <v>427</v>
      </c>
      <c r="B930" s="282"/>
      <c r="C930" s="282"/>
      <c r="D930" s="282"/>
      <c r="E930" s="282"/>
      <c r="F930" s="282"/>
      <c r="G930" s="282"/>
      <c r="H930" s="282"/>
      <c r="I930" s="282"/>
      <c r="J930" s="282"/>
      <c r="K930" s="282"/>
      <c r="L930" s="282"/>
      <c r="M930" s="282"/>
    </row>
    <row r="931" spans="1:13" s="22" customFormat="1" ht="12.75">
      <c r="A931" s="291" t="s">
        <v>174</v>
      </c>
      <c r="B931" s="291"/>
      <c r="C931" s="291"/>
      <c r="D931" s="291"/>
      <c r="E931" s="291"/>
      <c r="F931" s="291"/>
      <c r="G931" s="291"/>
      <c r="H931" s="291"/>
      <c r="I931" s="291"/>
      <c r="J931" s="291"/>
      <c r="K931" s="291"/>
      <c r="L931" s="291"/>
      <c r="M931" s="291"/>
    </row>
    <row r="932" spans="1:13" s="22" customFormat="1" ht="12.75">
      <c r="A932" s="291"/>
      <c r="B932" s="291"/>
      <c r="C932" s="291"/>
      <c r="D932" s="291"/>
      <c r="E932" s="291"/>
      <c r="F932" s="291"/>
      <c r="G932" s="291"/>
      <c r="H932" s="291"/>
      <c r="I932" s="291"/>
      <c r="J932" s="291"/>
      <c r="K932" s="291"/>
      <c r="L932" s="291"/>
      <c r="M932" s="291"/>
    </row>
    <row r="933" spans="1:14" ht="12.75">
      <c r="A933" s="150"/>
      <c r="B933" s="150"/>
      <c r="C933" s="150"/>
      <c r="D933" s="150"/>
      <c r="E933" s="284" t="s">
        <v>477</v>
      </c>
      <c r="F933" s="284"/>
      <c r="G933" s="284"/>
      <c r="H933" s="151"/>
      <c r="I933" s="160"/>
      <c r="J933" s="284" t="s">
        <v>469</v>
      </c>
      <c r="K933" s="284"/>
      <c r="L933" s="284"/>
      <c r="M933" s="285"/>
      <c r="N933" s="16"/>
    </row>
    <row r="934" spans="1:14" ht="12.75">
      <c r="A934" s="160" t="s">
        <v>478</v>
      </c>
      <c r="B934" s="160"/>
      <c r="C934" s="151" t="s">
        <v>479</v>
      </c>
      <c r="D934" s="151" t="s">
        <v>482</v>
      </c>
      <c r="E934" s="151" t="s">
        <v>468</v>
      </c>
      <c r="F934" s="151" t="s">
        <v>493</v>
      </c>
      <c r="G934" s="151" t="s">
        <v>467</v>
      </c>
      <c r="H934" s="151" t="s">
        <v>61</v>
      </c>
      <c r="I934" s="160"/>
      <c r="J934" s="151" t="s">
        <v>468</v>
      </c>
      <c r="K934" s="151" t="s">
        <v>493</v>
      </c>
      <c r="L934" s="151" t="s">
        <v>467</v>
      </c>
      <c r="M934" s="151" t="s">
        <v>61</v>
      </c>
      <c r="N934" s="16"/>
    </row>
    <row r="935" spans="1:14" ht="1.5" customHeight="1">
      <c r="A935" s="36"/>
      <c r="B935" s="36"/>
      <c r="C935" s="51"/>
      <c r="D935" s="51"/>
      <c r="E935" s="52"/>
      <c r="F935" s="52"/>
      <c r="G935" s="52"/>
      <c r="H935" s="52"/>
      <c r="I935" s="48"/>
      <c r="J935" s="49"/>
      <c r="K935" s="49"/>
      <c r="L935" s="49"/>
      <c r="M935" s="50"/>
      <c r="N935" s="16"/>
    </row>
    <row r="936" spans="1:14" ht="12.75">
      <c r="A936" s="274" t="s">
        <v>428</v>
      </c>
      <c r="B936" s="275"/>
      <c r="C936" s="276" t="s">
        <v>480</v>
      </c>
      <c r="D936" s="276">
        <v>1</v>
      </c>
      <c r="E936" s="277">
        <v>0</v>
      </c>
      <c r="F936" s="277">
        <v>0</v>
      </c>
      <c r="G936" s="277">
        <v>0</v>
      </c>
      <c r="H936" s="277">
        <f>$D936*(((E936*(1+$E$2/100))+(F936*(1+$E$4/100))+(G936*(1+$E$3/100)))*(1+$E$5/100))</f>
        <v>0</v>
      </c>
      <c r="I936" s="161"/>
      <c r="J936" s="271">
        <v>2600.25</v>
      </c>
      <c r="K936" s="271">
        <v>588</v>
      </c>
      <c r="L936" s="271">
        <v>0</v>
      </c>
      <c r="M936" s="272">
        <f>$D936*(((J936*(1+$E$2/100))+(K936*(1+$E$4/100))+(L936*(1+$E$3/100)))*(1+$E$5/100))</f>
        <v>4110.034500000001</v>
      </c>
      <c r="N936" s="16"/>
    </row>
    <row r="937" spans="1:14" ht="12.75">
      <c r="A937" s="279" t="s">
        <v>235</v>
      </c>
      <c r="B937" s="280"/>
      <c r="C937" s="276"/>
      <c r="D937" s="276"/>
      <c r="E937" s="277"/>
      <c r="F937" s="277"/>
      <c r="G937" s="277"/>
      <c r="H937" s="278"/>
      <c r="I937" s="161"/>
      <c r="J937" s="271"/>
      <c r="K937" s="271"/>
      <c r="L937" s="271"/>
      <c r="M937" s="273"/>
      <c r="N937" s="16"/>
    </row>
    <row r="938" spans="1:14" ht="1.5" customHeight="1">
      <c r="A938" s="36"/>
      <c r="B938" s="36"/>
      <c r="C938" s="51"/>
      <c r="D938" s="51"/>
      <c r="E938" s="52"/>
      <c r="F938" s="52"/>
      <c r="G938" s="52"/>
      <c r="H938" s="52"/>
      <c r="I938" s="48"/>
      <c r="J938" s="49"/>
      <c r="K938" s="49"/>
      <c r="L938" s="49"/>
      <c r="M938" s="50"/>
      <c r="N938" s="16"/>
    </row>
    <row r="939" spans="1:14" ht="12.75">
      <c r="A939" s="274" t="s">
        <v>123</v>
      </c>
      <c r="B939" s="275"/>
      <c r="C939" s="276" t="s">
        <v>480</v>
      </c>
      <c r="D939" s="276">
        <v>1</v>
      </c>
      <c r="E939" s="277">
        <v>0</v>
      </c>
      <c r="F939" s="277">
        <v>0</v>
      </c>
      <c r="G939" s="277">
        <v>0</v>
      </c>
      <c r="H939" s="277">
        <f>$D939*(((E939*(1+$E$2/100))+(F939*(1+$E$4/100))+(G939*(1+$E$3/100)))*(1+$E$5/100))</f>
        <v>0</v>
      </c>
      <c r="I939" s="161"/>
      <c r="J939" s="271">
        <v>3071.25</v>
      </c>
      <c r="K939" s="271">
        <v>84</v>
      </c>
      <c r="L939" s="271">
        <v>0</v>
      </c>
      <c r="M939" s="272">
        <f>$D939*(((J939*(1+$E$2/100))+(K939*(1+$E$4/100))+(L939*(1+$E$3/100)))*(1+$E$5/100))</f>
        <v>3853.8885000000005</v>
      </c>
      <c r="N939" s="16"/>
    </row>
    <row r="940" spans="1:14" ht="12.75">
      <c r="A940" s="279" t="s">
        <v>429</v>
      </c>
      <c r="B940" s="280"/>
      <c r="C940" s="276"/>
      <c r="D940" s="276"/>
      <c r="E940" s="277"/>
      <c r="F940" s="277"/>
      <c r="G940" s="277"/>
      <c r="H940" s="278"/>
      <c r="I940" s="161"/>
      <c r="J940" s="271"/>
      <c r="K940" s="271"/>
      <c r="L940" s="271"/>
      <c r="M940" s="273"/>
      <c r="N940" s="16"/>
    </row>
    <row r="941" spans="1:14" ht="1.5" customHeight="1">
      <c r="A941" s="36"/>
      <c r="B941" s="36"/>
      <c r="C941" s="45"/>
      <c r="D941" s="45"/>
      <c r="E941" s="46"/>
      <c r="F941" s="46"/>
      <c r="G941" s="46"/>
      <c r="H941" s="47"/>
      <c r="I941" s="48"/>
      <c r="J941" s="49"/>
      <c r="K941" s="49"/>
      <c r="L941" s="49"/>
      <c r="M941" s="50"/>
      <c r="N941" s="16"/>
    </row>
    <row r="942" spans="1:14" ht="12.75">
      <c r="A942" s="274" t="s">
        <v>56</v>
      </c>
      <c r="B942" s="275"/>
      <c r="C942" s="276" t="s">
        <v>57</v>
      </c>
      <c r="D942" s="276">
        <v>1</v>
      </c>
      <c r="E942" s="277">
        <v>382.4</v>
      </c>
      <c r="F942" s="277">
        <v>628.25</v>
      </c>
      <c r="G942" s="277">
        <v>0</v>
      </c>
      <c r="H942" s="277">
        <f>$D942*(((E942*(1+$E$2/100))+(F942*(1+$E$4/100))+(G942*(1+$E$3/100)))*(1+$E$5/100))</f>
        <v>1492.4057500000001</v>
      </c>
      <c r="I942" s="161"/>
      <c r="J942" s="271">
        <v>0</v>
      </c>
      <c r="K942" s="271">
        <v>0</v>
      </c>
      <c r="L942" s="271">
        <v>0</v>
      </c>
      <c r="M942" s="272">
        <f>$D942*(((J942*(1+$E$2/100))+(K942*(1+$E$4/100))+(L942*(1+$E$3/100)))*(1+$E$5/100))</f>
        <v>0</v>
      </c>
      <c r="N942" s="16"/>
    </row>
    <row r="943" spans="1:14" ht="12.75">
      <c r="A943" s="274" t="s">
        <v>312</v>
      </c>
      <c r="B943" s="275"/>
      <c r="C943" s="276"/>
      <c r="D943" s="276"/>
      <c r="E943" s="277"/>
      <c r="F943" s="277"/>
      <c r="G943" s="277"/>
      <c r="H943" s="278"/>
      <c r="I943" s="161"/>
      <c r="J943" s="271"/>
      <c r="K943" s="271"/>
      <c r="L943" s="271"/>
      <c r="M943" s="273"/>
      <c r="N943" s="16"/>
    </row>
    <row r="944" spans="1:14" ht="1.5" customHeight="1">
      <c r="A944" s="36"/>
      <c r="B944" s="36"/>
      <c r="C944" s="45"/>
      <c r="D944" s="45"/>
      <c r="E944" s="46"/>
      <c r="F944" s="46"/>
      <c r="G944" s="46"/>
      <c r="H944" s="47"/>
      <c r="I944" s="48"/>
      <c r="J944" s="49"/>
      <c r="K944" s="49"/>
      <c r="L944" s="49"/>
      <c r="M944" s="50"/>
      <c r="N944" s="16"/>
    </row>
    <row r="945" spans="1:14" ht="12.75">
      <c r="A945" s="274"/>
      <c r="B945" s="275"/>
      <c r="C945" s="276" t="s">
        <v>480</v>
      </c>
      <c r="D945" s="276">
        <v>0</v>
      </c>
      <c r="E945" s="277">
        <v>0</v>
      </c>
      <c r="F945" s="277">
        <v>0</v>
      </c>
      <c r="G945" s="277">
        <v>0</v>
      </c>
      <c r="H945" s="277">
        <f>$D945*(((E945*(1+$E$2/100))+(F945*(1+$E$4/100))+(G945*(1+$E$3/100)))*(1+$E$5/100))</f>
        <v>0</v>
      </c>
      <c r="I945" s="161"/>
      <c r="J945" s="271">
        <v>0</v>
      </c>
      <c r="K945" s="271">
        <v>0</v>
      </c>
      <c r="L945" s="271">
        <v>0</v>
      </c>
      <c r="M945" s="272">
        <f>$D945*(((J945*(1+$E$2/100))+(K945*(1+$E$4/100))+(L945*(1+$E$3/100)))*(1+$E$5/100))</f>
        <v>0</v>
      </c>
      <c r="N945" s="16"/>
    </row>
    <row r="946" spans="1:14" ht="12.75">
      <c r="A946" s="274"/>
      <c r="B946" s="275"/>
      <c r="C946" s="276"/>
      <c r="D946" s="276"/>
      <c r="E946" s="277"/>
      <c r="F946" s="277"/>
      <c r="G946" s="277"/>
      <c r="H946" s="278"/>
      <c r="I946" s="161"/>
      <c r="J946" s="271"/>
      <c r="K946" s="271"/>
      <c r="L946" s="271"/>
      <c r="M946" s="273"/>
      <c r="N946" s="16"/>
    </row>
    <row r="947" spans="1:14" ht="1.5" customHeight="1">
      <c r="A947" s="36"/>
      <c r="B947" s="36"/>
      <c r="C947" s="51"/>
      <c r="D947" s="51"/>
      <c r="E947" s="52"/>
      <c r="F947" s="52"/>
      <c r="G947" s="52"/>
      <c r="H947" s="52"/>
      <c r="I947" s="48"/>
      <c r="J947" s="49"/>
      <c r="K947" s="49"/>
      <c r="L947" s="49"/>
      <c r="M947" s="50"/>
      <c r="N947" s="16"/>
    </row>
    <row r="948" spans="1:14" ht="12.75">
      <c r="A948" s="274"/>
      <c r="B948" s="275"/>
      <c r="C948" s="276" t="s">
        <v>480</v>
      </c>
      <c r="D948" s="276">
        <v>0</v>
      </c>
      <c r="E948" s="277">
        <v>0</v>
      </c>
      <c r="F948" s="277">
        <v>0</v>
      </c>
      <c r="G948" s="277">
        <v>0</v>
      </c>
      <c r="H948" s="277">
        <f>$D948*(((E948*(1+$E$2/100))+(F948*(1+$E$4/100))+(G948*(1+$E$3/100)))*(1+$E$5/100))</f>
        <v>0</v>
      </c>
      <c r="I948" s="161"/>
      <c r="J948" s="271">
        <v>0</v>
      </c>
      <c r="K948" s="271">
        <v>0</v>
      </c>
      <c r="L948" s="271">
        <v>0</v>
      </c>
      <c r="M948" s="272">
        <f>$D948*(((J948*(1+$E$2/100))+(K948*(1+$E$4/100))+(L948*(1+$E$3/100)))*(1+$E$5/100))</f>
        <v>0</v>
      </c>
      <c r="N948" s="16"/>
    </row>
    <row r="949" spans="1:14" ht="12.75">
      <c r="A949" s="274"/>
      <c r="B949" s="275"/>
      <c r="C949" s="276"/>
      <c r="D949" s="276"/>
      <c r="E949" s="277"/>
      <c r="F949" s="277"/>
      <c r="G949" s="277"/>
      <c r="H949" s="278"/>
      <c r="I949" s="161"/>
      <c r="J949" s="271"/>
      <c r="K949" s="271"/>
      <c r="L949" s="271"/>
      <c r="M949" s="273"/>
      <c r="N949" s="16"/>
    </row>
    <row r="950" spans="1:14" ht="1.5" customHeight="1">
      <c r="A950" s="36"/>
      <c r="B950" s="36"/>
      <c r="C950" s="51"/>
      <c r="D950" s="51"/>
      <c r="E950" s="53"/>
      <c r="F950" s="53"/>
      <c r="G950" s="53"/>
      <c r="H950" s="53"/>
      <c r="I950" s="48"/>
      <c r="J950" s="53"/>
      <c r="K950" s="53"/>
      <c r="L950" s="53"/>
      <c r="M950" s="54"/>
      <c r="N950" s="16"/>
    </row>
    <row r="951" spans="1:14" ht="12.75">
      <c r="A951" s="274"/>
      <c r="B951" s="275"/>
      <c r="C951" s="276" t="s">
        <v>480</v>
      </c>
      <c r="D951" s="276">
        <v>0</v>
      </c>
      <c r="E951" s="271">
        <v>0</v>
      </c>
      <c r="F951" s="271">
        <v>0</v>
      </c>
      <c r="G951" s="271">
        <v>0</v>
      </c>
      <c r="H951" s="271">
        <v>0</v>
      </c>
      <c r="I951" s="161"/>
      <c r="J951" s="271">
        <v>0</v>
      </c>
      <c r="K951" s="271">
        <v>0</v>
      </c>
      <c r="L951" s="271">
        <v>0</v>
      </c>
      <c r="M951" s="272">
        <f>$D951*(((J951*(1+$E$2/100))+(K951*(1+$E$4/100))+(L951*(1+$E$3/100)))*(1+$E$5/100))</f>
        <v>0</v>
      </c>
      <c r="N951" s="16"/>
    </row>
    <row r="952" spans="1:14" ht="12.75">
      <c r="A952" s="274"/>
      <c r="B952" s="275"/>
      <c r="C952" s="276"/>
      <c r="D952" s="276"/>
      <c r="E952" s="271"/>
      <c r="F952" s="271"/>
      <c r="G952" s="271"/>
      <c r="H952" s="271"/>
      <c r="I952" s="161"/>
      <c r="J952" s="271"/>
      <c r="K952" s="271"/>
      <c r="L952" s="271"/>
      <c r="M952" s="273"/>
      <c r="N952" s="16"/>
    </row>
    <row r="953" spans="1:14" ht="1.5" customHeight="1">
      <c r="A953" s="55"/>
      <c r="B953" s="55"/>
      <c r="C953" s="55"/>
      <c r="D953" s="55"/>
      <c r="E953" s="56"/>
      <c r="F953" s="56"/>
      <c r="G953" s="56"/>
      <c r="H953" s="56"/>
      <c r="I953" s="55"/>
      <c r="J953" s="55"/>
      <c r="K953" s="55"/>
      <c r="L953" s="55"/>
      <c r="M953" s="57"/>
      <c r="N953" s="16"/>
    </row>
    <row r="954" spans="1:13" ht="12.75">
      <c r="A954" s="160" t="s">
        <v>143</v>
      </c>
      <c r="B954" s="160"/>
      <c r="C954" s="160"/>
      <c r="D954" s="160"/>
      <c r="E954" s="162"/>
      <c r="F954" s="162"/>
      <c r="G954" s="162"/>
      <c r="H954" s="163">
        <f>SUM(H936:H952)</f>
        <v>1492.4057500000001</v>
      </c>
      <c r="I954" s="164"/>
      <c r="J954" s="160"/>
      <c r="K954" s="165"/>
      <c r="L954" s="150"/>
      <c r="M954" s="163">
        <f>SUM(M936:M952)</f>
        <v>7963.923000000001</v>
      </c>
    </row>
    <row r="955" spans="1:13" ht="12.75">
      <c r="A955" s="160" t="s">
        <v>144</v>
      </c>
      <c r="B955" s="160"/>
      <c r="C955" s="160"/>
      <c r="D955" s="160"/>
      <c r="E955" s="162"/>
      <c r="F955" s="162"/>
      <c r="G955" s="162"/>
      <c r="H955" s="163">
        <v>0</v>
      </c>
      <c r="I955" s="164"/>
      <c r="J955" s="160"/>
      <c r="K955" s="165"/>
      <c r="L955" s="150"/>
      <c r="M955" s="163">
        <f>M936</f>
        <v>4110.034500000001</v>
      </c>
    </row>
    <row r="956" spans="1:13" ht="12.75">
      <c r="A956" s="286" t="s">
        <v>430</v>
      </c>
      <c r="B956" s="287"/>
      <c r="C956" s="287"/>
      <c r="D956" s="287"/>
      <c r="E956" s="287"/>
      <c r="F956" s="287"/>
      <c r="G956" s="287"/>
      <c r="H956" s="287"/>
      <c r="I956" s="287"/>
      <c r="J956" s="287"/>
      <c r="K956" s="287"/>
      <c r="L956" s="287"/>
      <c r="M956" s="287"/>
    </row>
    <row r="957" spans="1:13" ht="12.75">
      <c r="A957" s="288" t="s">
        <v>432</v>
      </c>
      <c r="B957" s="289"/>
      <c r="C957" s="289"/>
      <c r="D957" s="289"/>
      <c r="E957" s="289"/>
      <c r="F957" s="289"/>
      <c r="G957" s="289"/>
      <c r="H957" s="289"/>
      <c r="I957" s="289"/>
      <c r="J957" s="289"/>
      <c r="K957" s="289"/>
      <c r="L957" s="289"/>
      <c r="M957" s="289"/>
    </row>
    <row r="958" spans="1:13" ht="12.75">
      <c r="A958" s="290"/>
      <c r="B958" s="290"/>
      <c r="C958" s="290"/>
      <c r="D958" s="290"/>
      <c r="E958" s="290"/>
      <c r="F958" s="290"/>
      <c r="G958" s="290"/>
      <c r="H958" s="290"/>
      <c r="I958" s="290"/>
      <c r="J958" s="290"/>
      <c r="K958" s="290"/>
      <c r="L958" s="290"/>
      <c r="M958" s="290"/>
    </row>
    <row r="959" spans="1:13" s="22" customFormat="1" ht="12.75">
      <c r="A959" s="281" t="s">
        <v>427</v>
      </c>
      <c r="B959" s="282"/>
      <c r="C959" s="282"/>
      <c r="D959" s="282"/>
      <c r="E959" s="282"/>
      <c r="F959" s="282"/>
      <c r="G959" s="282"/>
      <c r="H959" s="282"/>
      <c r="I959" s="282"/>
      <c r="J959" s="282"/>
      <c r="K959" s="282"/>
      <c r="L959" s="282"/>
      <c r="M959" s="282"/>
    </row>
    <row r="960" spans="1:13" s="22" customFormat="1" ht="12.75">
      <c r="A960" s="283" t="s">
        <v>178</v>
      </c>
      <c r="B960" s="283"/>
      <c r="C960" s="283"/>
      <c r="D960" s="283"/>
      <c r="E960" s="283"/>
      <c r="F960" s="283"/>
      <c r="G960" s="283"/>
      <c r="H960" s="283"/>
      <c r="I960" s="283"/>
      <c r="J960" s="283"/>
      <c r="K960" s="283"/>
      <c r="L960" s="283"/>
      <c r="M960" s="283"/>
    </row>
    <row r="961" spans="1:13" s="22" customFormat="1" ht="12.75">
      <c r="A961" s="283"/>
      <c r="B961" s="283"/>
      <c r="C961" s="283"/>
      <c r="D961" s="283"/>
      <c r="E961" s="283"/>
      <c r="F961" s="283"/>
      <c r="G961" s="283"/>
      <c r="H961" s="283"/>
      <c r="I961" s="283"/>
      <c r="J961" s="283"/>
      <c r="K961" s="283"/>
      <c r="L961" s="283"/>
      <c r="M961" s="283"/>
    </row>
    <row r="962" spans="1:14" ht="12.75">
      <c r="A962" s="150"/>
      <c r="B962" s="150"/>
      <c r="C962" s="150"/>
      <c r="D962" s="150"/>
      <c r="E962" s="284" t="s">
        <v>477</v>
      </c>
      <c r="F962" s="284"/>
      <c r="G962" s="284"/>
      <c r="H962" s="151"/>
      <c r="I962" s="160"/>
      <c r="J962" s="284" t="s">
        <v>469</v>
      </c>
      <c r="K962" s="284"/>
      <c r="L962" s="284"/>
      <c r="M962" s="285"/>
      <c r="N962" s="16"/>
    </row>
    <row r="963" spans="1:14" ht="12.75">
      <c r="A963" s="160" t="s">
        <v>478</v>
      </c>
      <c r="B963" s="160"/>
      <c r="C963" s="151" t="s">
        <v>479</v>
      </c>
      <c r="D963" s="151" t="s">
        <v>482</v>
      </c>
      <c r="E963" s="151" t="s">
        <v>468</v>
      </c>
      <c r="F963" s="151" t="s">
        <v>493</v>
      </c>
      <c r="G963" s="151" t="s">
        <v>467</v>
      </c>
      <c r="H963" s="151" t="s">
        <v>61</v>
      </c>
      <c r="I963" s="160"/>
      <c r="J963" s="151" t="s">
        <v>468</v>
      </c>
      <c r="K963" s="151" t="s">
        <v>493</v>
      </c>
      <c r="L963" s="151" t="s">
        <v>467</v>
      </c>
      <c r="M963" s="151" t="s">
        <v>61</v>
      </c>
      <c r="N963" s="16"/>
    </row>
    <row r="964" spans="1:14" ht="1.5" customHeight="1">
      <c r="A964" s="36"/>
      <c r="B964" s="36"/>
      <c r="C964" s="38"/>
      <c r="D964" s="38"/>
      <c r="E964" s="41"/>
      <c r="F964" s="41"/>
      <c r="G964" s="41"/>
      <c r="H964" s="41"/>
      <c r="I964" s="42"/>
      <c r="J964" s="41"/>
      <c r="K964" s="41"/>
      <c r="L964" s="41"/>
      <c r="M964" s="43"/>
      <c r="N964" s="16"/>
    </row>
    <row r="965" spans="1:14" ht="12.75">
      <c r="A965" s="274" t="s">
        <v>77</v>
      </c>
      <c r="B965" s="275"/>
      <c r="C965" s="276" t="s">
        <v>480</v>
      </c>
      <c r="D965" s="276">
        <v>1</v>
      </c>
      <c r="E965" s="277">
        <v>0</v>
      </c>
      <c r="F965" s="277">
        <v>0</v>
      </c>
      <c r="G965" s="277">
        <v>0</v>
      </c>
      <c r="H965" s="277">
        <f>$D965*(((E965*(1+$E$2/100))+(F965*(1+$E$4/100))+(G965*(1+$E$3/100)))*(1+$E$5/100))</f>
        <v>0</v>
      </c>
      <c r="I965" s="161"/>
      <c r="J965" s="271">
        <v>7562.25</v>
      </c>
      <c r="K965" s="271">
        <v>336</v>
      </c>
      <c r="L965" s="271">
        <v>0</v>
      </c>
      <c r="M965" s="272">
        <f>$D965*(((J965*(1+$E$2/100))+(K965*(1+$E$4/100))+(L965*(1+$E$3/100)))*(1+$E$5/100))</f>
        <v>9701.0265</v>
      </c>
      <c r="N965" s="16"/>
    </row>
    <row r="966" spans="1:14" ht="12.75">
      <c r="A966" s="279" t="s">
        <v>76</v>
      </c>
      <c r="B966" s="280"/>
      <c r="C966" s="276"/>
      <c r="D966" s="276"/>
      <c r="E966" s="277"/>
      <c r="F966" s="277"/>
      <c r="G966" s="277"/>
      <c r="H966" s="278"/>
      <c r="I966" s="161"/>
      <c r="J966" s="271"/>
      <c r="K966" s="271"/>
      <c r="L966" s="271"/>
      <c r="M966" s="273"/>
      <c r="N966" s="16"/>
    </row>
    <row r="967" spans="1:14" ht="1.5" customHeight="1">
      <c r="A967" s="36"/>
      <c r="B967" s="36"/>
      <c r="C967" s="51"/>
      <c r="D967" s="51"/>
      <c r="E967" s="52"/>
      <c r="F967" s="52"/>
      <c r="G967" s="52"/>
      <c r="H967" s="52"/>
      <c r="I967" s="48"/>
      <c r="J967" s="49"/>
      <c r="K967" s="49"/>
      <c r="L967" s="49"/>
      <c r="M967" s="50"/>
      <c r="N967" s="16"/>
    </row>
    <row r="968" spans="1:14" ht="12.75">
      <c r="A968" s="274" t="s">
        <v>220</v>
      </c>
      <c r="B968" s="275"/>
      <c r="C968" s="276" t="s">
        <v>480</v>
      </c>
      <c r="D968" s="276">
        <v>1</v>
      </c>
      <c r="E968" s="277">
        <v>0</v>
      </c>
      <c r="F968" s="277">
        <v>0</v>
      </c>
      <c r="G968" s="277">
        <v>0</v>
      </c>
      <c r="H968" s="277">
        <f>$D968*(((E968*(1+$E$2/100))+(F968*(1+$E$4/100))+(G968*(1+$E$3/100)))*(1+$E$5/100))</f>
        <v>0</v>
      </c>
      <c r="I968" s="161"/>
      <c r="J968" s="271">
        <v>1428</v>
      </c>
      <c r="K968" s="271">
        <v>336</v>
      </c>
      <c r="L968" s="271">
        <v>0</v>
      </c>
      <c r="M968" s="272">
        <f>$D968*(((J968*(1+$E$2/100))+(K968*(1+$E$4/100))+(L968*(1+$E$3/100)))*(1+$E$5/100))</f>
        <v>2278.5840000000003</v>
      </c>
      <c r="N968" s="16"/>
    </row>
    <row r="969" spans="1:14" ht="12.75">
      <c r="A969" s="279" t="s">
        <v>223</v>
      </c>
      <c r="B969" s="280"/>
      <c r="C969" s="276"/>
      <c r="D969" s="276"/>
      <c r="E969" s="277"/>
      <c r="F969" s="277"/>
      <c r="G969" s="277"/>
      <c r="H969" s="278"/>
      <c r="I969" s="161"/>
      <c r="J969" s="271"/>
      <c r="K969" s="271"/>
      <c r="L969" s="271"/>
      <c r="M969" s="273"/>
      <c r="N969" s="16"/>
    </row>
    <row r="970" spans="1:14" ht="1.5" customHeight="1">
      <c r="A970" s="36"/>
      <c r="B970" s="36"/>
      <c r="C970" s="45"/>
      <c r="D970" s="45"/>
      <c r="E970" s="46"/>
      <c r="F970" s="46"/>
      <c r="G970" s="46"/>
      <c r="H970" s="47"/>
      <c r="I970" s="48"/>
      <c r="J970" s="49"/>
      <c r="K970" s="49"/>
      <c r="L970" s="49"/>
      <c r="M970" s="50"/>
      <c r="N970" s="16"/>
    </row>
    <row r="971" spans="1:14" ht="12.75">
      <c r="A971" s="274" t="s">
        <v>221</v>
      </c>
      <c r="B971" s="275"/>
      <c r="C971" s="276" t="s">
        <v>480</v>
      </c>
      <c r="D971" s="276">
        <v>1</v>
      </c>
      <c r="E971" s="277">
        <v>0</v>
      </c>
      <c r="F971" s="277">
        <v>0</v>
      </c>
      <c r="G971" s="277">
        <v>0</v>
      </c>
      <c r="H971" s="277">
        <f>$D971*(((E971*(1+$E$2/100))+(F971*(1+$E$4/100))+(G971*(1+$E$3/100)))*(1+$E$5/100))</f>
        <v>0</v>
      </c>
      <c r="I971" s="161"/>
      <c r="J971" s="271">
        <v>583</v>
      </c>
      <c r="K971" s="271">
        <v>84</v>
      </c>
      <c r="L971" s="271">
        <v>0</v>
      </c>
      <c r="M971" s="272">
        <f>$D971*(((J971*(1+$E$2/100))+(K971*(1+$E$4/100))+(L971*(1+$E$3/100)))*(1+$E$5/100))</f>
        <v>843.1060000000001</v>
      </c>
      <c r="N971" s="16"/>
    </row>
    <row r="972" spans="1:14" ht="12.75">
      <c r="A972" s="279" t="s">
        <v>222</v>
      </c>
      <c r="B972" s="280"/>
      <c r="C972" s="276"/>
      <c r="D972" s="276"/>
      <c r="E972" s="277"/>
      <c r="F972" s="277"/>
      <c r="G972" s="277"/>
      <c r="H972" s="278"/>
      <c r="I972" s="161"/>
      <c r="J972" s="271"/>
      <c r="K972" s="271"/>
      <c r="L972" s="271"/>
      <c r="M972" s="273"/>
      <c r="N972" s="16"/>
    </row>
    <row r="973" spans="1:14" ht="1.5" customHeight="1">
      <c r="A973" s="36"/>
      <c r="B973" s="36"/>
      <c r="C973" s="45"/>
      <c r="D973" s="45"/>
      <c r="E973" s="46"/>
      <c r="F973" s="46"/>
      <c r="G973" s="46"/>
      <c r="H973" s="47"/>
      <c r="I973" s="48"/>
      <c r="J973" s="49"/>
      <c r="K973" s="49"/>
      <c r="L973" s="49"/>
      <c r="M973" s="50"/>
      <c r="N973" s="16"/>
    </row>
    <row r="974" spans="1:14" ht="12.75">
      <c r="A974" s="274" t="s">
        <v>128</v>
      </c>
      <c r="B974" s="275"/>
      <c r="C974" s="276" t="s">
        <v>480</v>
      </c>
      <c r="D974" s="276">
        <v>1</v>
      </c>
      <c r="E974" s="277">
        <v>0</v>
      </c>
      <c r="F974" s="277">
        <v>0</v>
      </c>
      <c r="G974" s="277">
        <v>0</v>
      </c>
      <c r="H974" s="277">
        <f>$D974*(((E974*(1+$E$2/100))+(F974*(1+$E$4/100))+(G974*(1+$E$3/100)))*(1+$E$5/100))</f>
        <v>0</v>
      </c>
      <c r="I974" s="161"/>
      <c r="J974" s="271">
        <v>1268.95</v>
      </c>
      <c r="K974" s="271">
        <v>10.5</v>
      </c>
      <c r="L974" s="271">
        <v>0</v>
      </c>
      <c r="M974" s="272">
        <f>$D974*(((J974*(1+$E$2/100))+(K974*(1+$E$4/100))+(L974*(1+$E$3/100)))*(1+$E$5/100))</f>
        <v>1552.6390000000004</v>
      </c>
      <c r="N974" s="16"/>
    </row>
    <row r="975" spans="1:14" ht="12.75">
      <c r="A975" s="279" t="s">
        <v>81</v>
      </c>
      <c r="B975" s="280"/>
      <c r="C975" s="276"/>
      <c r="D975" s="276"/>
      <c r="E975" s="277"/>
      <c r="F975" s="277"/>
      <c r="G975" s="277"/>
      <c r="H975" s="278"/>
      <c r="I975" s="161"/>
      <c r="J975" s="271"/>
      <c r="K975" s="271"/>
      <c r="L975" s="271"/>
      <c r="M975" s="273"/>
      <c r="N975" s="16"/>
    </row>
    <row r="976" spans="1:14" ht="1.5" customHeight="1">
      <c r="A976" s="36"/>
      <c r="B976" s="36"/>
      <c r="C976" s="45"/>
      <c r="D976" s="45"/>
      <c r="E976" s="46"/>
      <c r="F976" s="46"/>
      <c r="G976" s="46"/>
      <c r="H976" s="47"/>
      <c r="I976" s="48"/>
      <c r="J976" s="49"/>
      <c r="K976" s="49"/>
      <c r="L976" s="49"/>
      <c r="M976" s="50"/>
      <c r="N976" s="16"/>
    </row>
    <row r="977" spans="1:14" ht="12.75">
      <c r="A977" s="274" t="s">
        <v>130</v>
      </c>
      <c r="B977" s="275"/>
      <c r="C977" s="276" t="s">
        <v>480</v>
      </c>
      <c r="D977" s="276">
        <v>1</v>
      </c>
      <c r="E977" s="277">
        <v>0</v>
      </c>
      <c r="F977" s="277">
        <v>0</v>
      </c>
      <c r="G977" s="277">
        <v>0</v>
      </c>
      <c r="H977" s="277">
        <f>$D977*(((E977*(1+$E$2/100))+(F977*(1+$E$4/100))+(G977*(1+$E$3/100)))*(1+$E$5/100))</f>
        <v>0</v>
      </c>
      <c r="I977" s="161"/>
      <c r="J977" s="271">
        <v>1199.25</v>
      </c>
      <c r="K977" s="271">
        <v>42</v>
      </c>
      <c r="L977" s="271">
        <v>0</v>
      </c>
      <c r="M977" s="272">
        <f>$D977*(((J977*(1+$E$2/100))+(K977*(1+$E$4/100))+(L977*(1+$E$3/100)))*(1+$E$5/100))</f>
        <v>1519.9305000000002</v>
      </c>
      <c r="N977" s="16"/>
    </row>
    <row r="978" spans="1:14" ht="12.75">
      <c r="A978" s="279" t="s">
        <v>131</v>
      </c>
      <c r="B978" s="280"/>
      <c r="C978" s="276"/>
      <c r="D978" s="276"/>
      <c r="E978" s="277"/>
      <c r="F978" s="277"/>
      <c r="G978" s="277"/>
      <c r="H978" s="278"/>
      <c r="I978" s="161"/>
      <c r="J978" s="271"/>
      <c r="K978" s="271"/>
      <c r="L978" s="271"/>
      <c r="M978" s="273"/>
      <c r="N978" s="16"/>
    </row>
    <row r="979" spans="1:14" ht="1.5" customHeight="1">
      <c r="A979" s="36"/>
      <c r="B979" s="36"/>
      <c r="C979" s="51"/>
      <c r="D979" s="51"/>
      <c r="E979" s="52"/>
      <c r="F979" s="52"/>
      <c r="G979" s="52"/>
      <c r="H979" s="52"/>
      <c r="I979" s="48"/>
      <c r="J979" s="49"/>
      <c r="K979" s="49"/>
      <c r="L979" s="49"/>
      <c r="M979" s="50"/>
      <c r="N979" s="16"/>
    </row>
    <row r="980" spans="1:14" ht="12.75">
      <c r="A980" s="274" t="s">
        <v>433</v>
      </c>
      <c r="B980" s="275"/>
      <c r="C980" s="276" t="s">
        <v>480</v>
      </c>
      <c r="D980" s="276">
        <v>16</v>
      </c>
      <c r="E980" s="277">
        <v>0</v>
      </c>
      <c r="F980" s="277">
        <v>0</v>
      </c>
      <c r="G980" s="277">
        <v>0</v>
      </c>
      <c r="H980" s="277">
        <f>$D980*(((E980*(1+$E$2/100))+(F980*(1+$E$4/100))+(G980*(1+$E$3/100)))*(1+$E$5/100))</f>
        <v>0</v>
      </c>
      <c r="I980" s="161"/>
      <c r="J980" s="271">
        <v>5.65</v>
      </c>
      <c r="K980" s="271">
        <v>1.4</v>
      </c>
      <c r="L980" s="271">
        <v>0</v>
      </c>
      <c r="M980" s="272">
        <f>$D980*(((J980*(1+$E$2/100))+(K980*(1+$E$4/100))+(L980*(1+$E$3/100)))*(1+$E$5/100))</f>
        <v>146.09760000000003</v>
      </c>
      <c r="N980" s="16"/>
    </row>
    <row r="981" spans="1:14" ht="12.75">
      <c r="A981" s="279" t="s">
        <v>10</v>
      </c>
      <c r="B981" s="280"/>
      <c r="C981" s="276"/>
      <c r="D981" s="276"/>
      <c r="E981" s="277"/>
      <c r="F981" s="277"/>
      <c r="G981" s="277"/>
      <c r="H981" s="278"/>
      <c r="I981" s="161"/>
      <c r="J981" s="271"/>
      <c r="K981" s="271"/>
      <c r="L981" s="271"/>
      <c r="M981" s="273"/>
      <c r="N981" s="16"/>
    </row>
    <row r="982" spans="1:14" ht="1.5" customHeight="1">
      <c r="A982" s="36"/>
      <c r="B982" s="36"/>
      <c r="C982" s="51"/>
      <c r="D982" s="51"/>
      <c r="E982" s="52"/>
      <c r="F982" s="52"/>
      <c r="G982" s="52"/>
      <c r="H982" s="52"/>
      <c r="I982" s="48"/>
      <c r="J982" s="49"/>
      <c r="K982" s="49"/>
      <c r="L982" s="49"/>
      <c r="M982" s="50"/>
      <c r="N982" s="16"/>
    </row>
    <row r="983" spans="1:14" ht="12.75">
      <c r="A983" s="274" t="s">
        <v>132</v>
      </c>
      <c r="B983" s="275"/>
      <c r="C983" s="276" t="s">
        <v>480</v>
      </c>
      <c r="D983" s="276">
        <v>1</v>
      </c>
      <c r="E983" s="277">
        <v>0</v>
      </c>
      <c r="F983" s="277">
        <v>0</v>
      </c>
      <c r="G983" s="277">
        <v>0</v>
      </c>
      <c r="H983" s="277">
        <f>$D983*(((E983*(1+$E$2/100))+(F983*(1+$E$4/100))+(G983*(1+$E$3/100)))*(1+$E$5/100))</f>
        <v>0</v>
      </c>
      <c r="I983" s="161"/>
      <c r="J983" s="271">
        <v>2500</v>
      </c>
      <c r="K983" s="271">
        <v>336</v>
      </c>
      <c r="L983" s="271">
        <v>0</v>
      </c>
      <c r="M983" s="272">
        <f>$D983*(((J983*(1+$E$2/100))+(K983*(1+$E$4/100))+(L983*(1+$E$3/100)))*(1+$E$5/100))</f>
        <v>3575.704</v>
      </c>
      <c r="N983" s="16"/>
    </row>
    <row r="984" spans="1:14" ht="12.75">
      <c r="A984" s="279" t="s">
        <v>133</v>
      </c>
      <c r="B984" s="280"/>
      <c r="C984" s="276"/>
      <c r="D984" s="276"/>
      <c r="E984" s="277"/>
      <c r="F984" s="277"/>
      <c r="G984" s="277"/>
      <c r="H984" s="278"/>
      <c r="I984" s="161"/>
      <c r="J984" s="271"/>
      <c r="K984" s="271"/>
      <c r="L984" s="271"/>
      <c r="M984" s="273"/>
      <c r="N984" s="16"/>
    </row>
    <row r="985" spans="1:14" ht="1.5" customHeight="1">
      <c r="A985" s="36"/>
      <c r="B985" s="36"/>
      <c r="C985" s="51"/>
      <c r="D985" s="51"/>
      <c r="E985" s="52"/>
      <c r="F985" s="52"/>
      <c r="G985" s="52"/>
      <c r="H985" s="52"/>
      <c r="I985" s="48"/>
      <c r="J985" s="49"/>
      <c r="K985" s="49"/>
      <c r="L985" s="49"/>
      <c r="M985" s="50"/>
      <c r="N985" s="16"/>
    </row>
    <row r="986" spans="1:14" ht="12.75">
      <c r="A986" s="274" t="s">
        <v>56</v>
      </c>
      <c r="B986" s="275"/>
      <c r="C986" s="276" t="s">
        <v>57</v>
      </c>
      <c r="D986" s="276">
        <v>2</v>
      </c>
      <c r="E986" s="277">
        <v>382.4</v>
      </c>
      <c r="F986" s="277">
        <v>628.25</v>
      </c>
      <c r="G986" s="277">
        <v>0</v>
      </c>
      <c r="H986" s="277">
        <f>$D986*(((E986*(1+$E$2/100))+(F986*(1+$E$4/100))+(G986*(1+$E$3/100)))*(1+$E$5/100))</f>
        <v>2984.8115000000003</v>
      </c>
      <c r="I986" s="161"/>
      <c r="J986" s="271">
        <v>0</v>
      </c>
      <c r="K986" s="271">
        <v>0</v>
      </c>
      <c r="L986" s="271">
        <v>0</v>
      </c>
      <c r="M986" s="272">
        <f>$D986*(((J986*(1+$E$2/100))+(K986*(1+$E$4/100))+(L986*(1+$E$3/100)))*(1+$E$5/100))</f>
        <v>0</v>
      </c>
      <c r="N986" s="16"/>
    </row>
    <row r="987" spans="1:14" ht="12.75">
      <c r="A987" s="274" t="s">
        <v>313</v>
      </c>
      <c r="B987" s="275"/>
      <c r="C987" s="276"/>
      <c r="D987" s="276"/>
      <c r="E987" s="277"/>
      <c r="F987" s="277"/>
      <c r="G987" s="277"/>
      <c r="H987" s="278"/>
      <c r="I987" s="161"/>
      <c r="J987" s="271"/>
      <c r="K987" s="271"/>
      <c r="L987" s="271"/>
      <c r="M987" s="273"/>
      <c r="N987" s="16"/>
    </row>
    <row r="988" spans="1:14" ht="1.5" customHeight="1">
      <c r="A988" s="36"/>
      <c r="B988" s="36"/>
      <c r="C988" s="45"/>
      <c r="D988" s="45"/>
      <c r="E988" s="46"/>
      <c r="F988" s="46"/>
      <c r="G988" s="46"/>
      <c r="H988" s="47"/>
      <c r="I988" s="48"/>
      <c r="J988" s="49"/>
      <c r="K988" s="49"/>
      <c r="L988" s="49"/>
      <c r="M988" s="50"/>
      <c r="N988" s="16"/>
    </row>
    <row r="989" spans="1:14" ht="12.75">
      <c r="A989" s="274"/>
      <c r="B989" s="275"/>
      <c r="C989" s="276" t="s">
        <v>480</v>
      </c>
      <c r="D989" s="276">
        <v>0</v>
      </c>
      <c r="E989" s="277">
        <v>0</v>
      </c>
      <c r="F989" s="277">
        <v>0</v>
      </c>
      <c r="G989" s="277">
        <v>0</v>
      </c>
      <c r="H989" s="277">
        <f>$D989*(((E989*(1+$E$2/100))+(F989*(1+$E$4/100))+(G989*(1+$E$3/100)))*(1+$E$5/100))</f>
        <v>0</v>
      </c>
      <c r="I989" s="161"/>
      <c r="J989" s="271">
        <v>0</v>
      </c>
      <c r="K989" s="271">
        <v>0</v>
      </c>
      <c r="L989" s="271">
        <v>0</v>
      </c>
      <c r="M989" s="272">
        <f>$D989*(((J989*(1+$E$2/100))+(K989*(1+$E$4/100))+(L989*(1+$E$3/100)))*(1+$E$5/100))</f>
        <v>0</v>
      </c>
      <c r="N989" s="16"/>
    </row>
    <row r="990" spans="1:14" ht="12.75">
      <c r="A990" s="274"/>
      <c r="B990" s="275"/>
      <c r="C990" s="276"/>
      <c r="D990" s="276"/>
      <c r="E990" s="277"/>
      <c r="F990" s="277"/>
      <c r="G990" s="277"/>
      <c r="H990" s="278"/>
      <c r="I990" s="161"/>
      <c r="J990" s="271"/>
      <c r="K990" s="271"/>
      <c r="L990" s="271"/>
      <c r="M990" s="273"/>
      <c r="N990" s="16"/>
    </row>
    <row r="991" spans="1:14" ht="1.5" customHeight="1">
      <c r="A991" s="36"/>
      <c r="B991" s="36"/>
      <c r="C991" s="51"/>
      <c r="D991" s="51"/>
      <c r="E991" s="52"/>
      <c r="F991" s="52"/>
      <c r="G991" s="52"/>
      <c r="H991" s="52"/>
      <c r="I991" s="48"/>
      <c r="J991" s="49"/>
      <c r="K991" s="49"/>
      <c r="L991" s="49"/>
      <c r="M991" s="50"/>
      <c r="N991" s="16"/>
    </row>
    <row r="992" spans="1:14" ht="12.75">
      <c r="A992" s="274"/>
      <c r="B992" s="275"/>
      <c r="C992" s="276" t="s">
        <v>480</v>
      </c>
      <c r="D992" s="276">
        <v>0</v>
      </c>
      <c r="E992" s="277">
        <v>0</v>
      </c>
      <c r="F992" s="277">
        <v>0</v>
      </c>
      <c r="G992" s="277">
        <v>0</v>
      </c>
      <c r="H992" s="277">
        <f>$D992*(((E992*(1+$E$2/100))+(F992*(1+$E$4/100))+(G992*(1+$E$3/100)))*(1+$E$5/100))</f>
        <v>0</v>
      </c>
      <c r="I992" s="161"/>
      <c r="J992" s="271">
        <v>0</v>
      </c>
      <c r="K992" s="271">
        <v>0</v>
      </c>
      <c r="L992" s="271">
        <v>0</v>
      </c>
      <c r="M992" s="272">
        <f>$D992*(((J992*(1+$E$2/100))+(K992*(1+$E$4/100))+(L992*(1+$E$3/100)))*(1+$E$5/100))</f>
        <v>0</v>
      </c>
      <c r="N992" s="16"/>
    </row>
    <row r="993" spans="1:14" ht="12.75">
      <c r="A993" s="274"/>
      <c r="B993" s="275"/>
      <c r="C993" s="276"/>
      <c r="D993" s="276"/>
      <c r="E993" s="277"/>
      <c r="F993" s="277"/>
      <c r="G993" s="277"/>
      <c r="H993" s="278"/>
      <c r="I993" s="161"/>
      <c r="J993" s="271"/>
      <c r="K993" s="271"/>
      <c r="L993" s="271"/>
      <c r="M993" s="273"/>
      <c r="N993" s="16"/>
    </row>
    <row r="994" spans="1:14" ht="1.5" customHeight="1">
      <c r="A994" s="36"/>
      <c r="B994" s="36"/>
      <c r="C994" s="51"/>
      <c r="D994" s="51"/>
      <c r="E994" s="53"/>
      <c r="F994" s="53"/>
      <c r="G994" s="53"/>
      <c r="H994" s="53"/>
      <c r="I994" s="48"/>
      <c r="J994" s="53"/>
      <c r="K994" s="53"/>
      <c r="L994" s="53"/>
      <c r="M994" s="54"/>
      <c r="N994" s="16"/>
    </row>
    <row r="995" spans="1:14" ht="12.75">
      <c r="A995" s="274"/>
      <c r="B995" s="275"/>
      <c r="C995" s="276" t="s">
        <v>480</v>
      </c>
      <c r="D995" s="276">
        <v>0</v>
      </c>
      <c r="E995" s="271">
        <v>0</v>
      </c>
      <c r="F995" s="271">
        <v>0</v>
      </c>
      <c r="G995" s="271">
        <v>0</v>
      </c>
      <c r="H995" s="271">
        <v>0</v>
      </c>
      <c r="I995" s="161"/>
      <c r="J995" s="271">
        <v>0</v>
      </c>
      <c r="K995" s="271">
        <v>0</v>
      </c>
      <c r="L995" s="271">
        <v>0</v>
      </c>
      <c r="M995" s="272">
        <f>$D995*(((J995*(1+$E$2/100))+(K995*(1+$E$4/100))+(L995*(1+$E$3/100)))*(1+$E$5/100))</f>
        <v>0</v>
      </c>
      <c r="N995" s="16"/>
    </row>
    <row r="996" spans="1:14" ht="12.75">
      <c r="A996" s="274"/>
      <c r="B996" s="275"/>
      <c r="C996" s="276"/>
      <c r="D996" s="276"/>
      <c r="E996" s="271"/>
      <c r="F996" s="271"/>
      <c r="G996" s="271"/>
      <c r="H996" s="271"/>
      <c r="I996" s="161"/>
      <c r="J996" s="271"/>
      <c r="K996" s="271"/>
      <c r="L996" s="271"/>
      <c r="M996" s="273"/>
      <c r="N996" s="16"/>
    </row>
    <row r="997" spans="1:14" ht="1.5" customHeight="1">
      <c r="A997" s="55"/>
      <c r="B997" s="55"/>
      <c r="C997" s="55"/>
      <c r="D997" s="55"/>
      <c r="E997" s="56"/>
      <c r="F997" s="56"/>
      <c r="G997" s="56"/>
      <c r="H997" s="56"/>
      <c r="I997" s="55"/>
      <c r="J997" s="55"/>
      <c r="K997" s="55"/>
      <c r="L997" s="55"/>
      <c r="M997" s="57"/>
      <c r="N997" s="16"/>
    </row>
    <row r="998" spans="1:13" ht="12.75">
      <c r="A998" s="160" t="s">
        <v>143</v>
      </c>
      <c r="B998" s="160"/>
      <c r="C998" s="160"/>
      <c r="D998" s="160"/>
      <c r="E998" s="162"/>
      <c r="F998" s="162"/>
      <c r="G998" s="162"/>
      <c r="H998" s="163">
        <f>SUM(H965:H996)</f>
        <v>2984.8115000000003</v>
      </c>
      <c r="I998" s="164"/>
      <c r="J998" s="160"/>
      <c r="K998" s="165"/>
      <c r="L998" s="150"/>
      <c r="M998" s="163">
        <f>SUM(M965:M996)</f>
        <v>19617.087600000003</v>
      </c>
    </row>
    <row r="999" spans="1:13" ht="12.75">
      <c r="A999" s="160" t="s">
        <v>144</v>
      </c>
      <c r="B999" s="160"/>
      <c r="C999" s="160"/>
      <c r="D999" s="160"/>
      <c r="E999" s="162"/>
      <c r="F999" s="162"/>
      <c r="G999" s="162"/>
      <c r="H999" s="163">
        <v>0</v>
      </c>
      <c r="I999" s="164"/>
      <c r="J999" s="160"/>
      <c r="K999" s="165"/>
      <c r="L999" s="150"/>
      <c r="M999" s="163">
        <f>M965+M968+M974+M980</f>
        <v>13678.3471</v>
      </c>
    </row>
    <row r="1000" spans="1:13" ht="12.75">
      <c r="A1000" s="286" t="s">
        <v>175</v>
      </c>
      <c r="B1000" s="287"/>
      <c r="C1000" s="287"/>
      <c r="D1000" s="287"/>
      <c r="E1000" s="287"/>
      <c r="F1000" s="287"/>
      <c r="G1000" s="287"/>
      <c r="H1000" s="287"/>
      <c r="I1000" s="287"/>
      <c r="J1000" s="287"/>
      <c r="K1000" s="287"/>
      <c r="L1000" s="287"/>
      <c r="M1000" s="287"/>
    </row>
    <row r="1001" spans="1:13" ht="12.75">
      <c r="A1001" s="288" t="s">
        <v>176</v>
      </c>
      <c r="B1001" s="289"/>
      <c r="C1001" s="289"/>
      <c r="D1001" s="289"/>
      <c r="E1001" s="289"/>
      <c r="F1001" s="289"/>
      <c r="G1001" s="289"/>
      <c r="H1001" s="289"/>
      <c r="I1001" s="289"/>
      <c r="J1001" s="289"/>
      <c r="K1001" s="289"/>
      <c r="L1001" s="289"/>
      <c r="M1001" s="289"/>
    </row>
    <row r="1002" spans="1:13" ht="12.75">
      <c r="A1002" s="290"/>
      <c r="B1002" s="290"/>
      <c r="C1002" s="290"/>
      <c r="D1002" s="290"/>
      <c r="E1002" s="290"/>
      <c r="F1002" s="290"/>
      <c r="G1002" s="290"/>
      <c r="H1002" s="290"/>
      <c r="I1002" s="290"/>
      <c r="J1002" s="290"/>
      <c r="K1002" s="290"/>
      <c r="L1002" s="290"/>
      <c r="M1002" s="290"/>
    </row>
    <row r="1003" spans="1:13" s="22" customFormat="1" ht="12.75">
      <c r="A1003" s="281" t="s">
        <v>427</v>
      </c>
      <c r="B1003" s="282"/>
      <c r="C1003" s="282"/>
      <c r="D1003" s="282"/>
      <c r="E1003" s="282"/>
      <c r="F1003" s="282"/>
      <c r="G1003" s="282"/>
      <c r="H1003" s="282"/>
      <c r="I1003" s="282"/>
      <c r="J1003" s="282"/>
      <c r="K1003" s="282"/>
      <c r="L1003" s="282"/>
      <c r="M1003" s="282"/>
    </row>
    <row r="1004" spans="1:13" s="22" customFormat="1" ht="12.75">
      <c r="A1004" s="291" t="s">
        <v>177</v>
      </c>
      <c r="B1004" s="291"/>
      <c r="C1004" s="291"/>
      <c r="D1004" s="291"/>
      <c r="E1004" s="291"/>
      <c r="F1004" s="291"/>
      <c r="G1004" s="291"/>
      <c r="H1004" s="291"/>
      <c r="I1004" s="291"/>
      <c r="J1004" s="291"/>
      <c r="K1004" s="291"/>
      <c r="L1004" s="291"/>
      <c r="M1004" s="291"/>
    </row>
    <row r="1005" spans="1:13" s="22" customFormat="1" ht="12.75">
      <c r="A1005" s="291"/>
      <c r="B1005" s="291"/>
      <c r="C1005" s="291"/>
      <c r="D1005" s="291"/>
      <c r="E1005" s="291"/>
      <c r="F1005" s="291"/>
      <c r="G1005" s="291"/>
      <c r="H1005" s="291"/>
      <c r="I1005" s="291"/>
      <c r="J1005" s="291"/>
      <c r="K1005" s="291"/>
      <c r="L1005" s="291"/>
      <c r="M1005" s="291"/>
    </row>
    <row r="1006" spans="1:14" ht="12.75">
      <c r="A1006" s="150"/>
      <c r="B1006" s="150"/>
      <c r="C1006" s="150"/>
      <c r="D1006" s="150"/>
      <c r="E1006" s="284" t="s">
        <v>477</v>
      </c>
      <c r="F1006" s="284"/>
      <c r="G1006" s="284"/>
      <c r="H1006" s="151"/>
      <c r="I1006" s="160"/>
      <c r="J1006" s="284" t="s">
        <v>469</v>
      </c>
      <c r="K1006" s="284"/>
      <c r="L1006" s="284"/>
      <c r="M1006" s="285"/>
      <c r="N1006" s="16"/>
    </row>
    <row r="1007" spans="1:14" ht="12.75">
      <c r="A1007" s="160" t="s">
        <v>478</v>
      </c>
      <c r="B1007" s="160"/>
      <c r="C1007" s="151" t="s">
        <v>479</v>
      </c>
      <c r="D1007" s="151" t="s">
        <v>482</v>
      </c>
      <c r="E1007" s="151" t="s">
        <v>468</v>
      </c>
      <c r="F1007" s="151" t="s">
        <v>493</v>
      </c>
      <c r="G1007" s="151" t="s">
        <v>467</v>
      </c>
      <c r="H1007" s="151" t="s">
        <v>61</v>
      </c>
      <c r="I1007" s="160"/>
      <c r="J1007" s="151" t="s">
        <v>468</v>
      </c>
      <c r="K1007" s="151" t="s">
        <v>493</v>
      </c>
      <c r="L1007" s="151" t="s">
        <v>467</v>
      </c>
      <c r="M1007" s="151" t="s">
        <v>61</v>
      </c>
      <c r="N1007" s="16"/>
    </row>
    <row r="1008" spans="1:14" ht="1.5" customHeight="1">
      <c r="A1008" s="36"/>
      <c r="B1008" s="36"/>
      <c r="C1008" s="51"/>
      <c r="D1008" s="51"/>
      <c r="E1008" s="52"/>
      <c r="F1008" s="52"/>
      <c r="G1008" s="52"/>
      <c r="H1008" s="52"/>
      <c r="I1008" s="48"/>
      <c r="J1008" s="49"/>
      <c r="K1008" s="49"/>
      <c r="L1008" s="49"/>
      <c r="M1008" s="50"/>
      <c r="N1008" s="16"/>
    </row>
    <row r="1009" spans="1:14" ht="12.75">
      <c r="A1009" s="274" t="s">
        <v>428</v>
      </c>
      <c r="B1009" s="275"/>
      <c r="C1009" s="276" t="s">
        <v>480</v>
      </c>
      <c r="D1009" s="276">
        <v>1</v>
      </c>
      <c r="E1009" s="277">
        <v>0</v>
      </c>
      <c r="F1009" s="277">
        <v>0</v>
      </c>
      <c r="G1009" s="277">
        <v>0</v>
      </c>
      <c r="H1009" s="277">
        <f>$D1009*(((E1009*(1+$E$2/100))+(F1009*(1+$E$4/100))+(G1009*(1+$E$3/100)))*(1+$E$5/100))</f>
        <v>0</v>
      </c>
      <c r="I1009" s="161"/>
      <c r="J1009" s="271">
        <v>2100</v>
      </c>
      <c r="K1009" s="271">
        <v>588</v>
      </c>
      <c r="L1009" s="271">
        <v>0</v>
      </c>
      <c r="M1009" s="272">
        <f>$D1009*(((J1009*(1+$E$2/100))+(K1009*(1+$E$4/100))+(L1009*(1+$E$3/100)))*(1+$E$5/100))</f>
        <v>3504.732</v>
      </c>
      <c r="N1009" s="16"/>
    </row>
    <row r="1010" spans="1:14" ht="12.75">
      <c r="A1010" s="279" t="s">
        <v>237</v>
      </c>
      <c r="B1010" s="280"/>
      <c r="C1010" s="276"/>
      <c r="D1010" s="276"/>
      <c r="E1010" s="277"/>
      <c r="F1010" s="277"/>
      <c r="G1010" s="277"/>
      <c r="H1010" s="278"/>
      <c r="I1010" s="161"/>
      <c r="J1010" s="271"/>
      <c r="K1010" s="271"/>
      <c r="L1010" s="271"/>
      <c r="M1010" s="273"/>
      <c r="N1010" s="16"/>
    </row>
    <row r="1011" spans="1:14" ht="1.5" customHeight="1">
      <c r="A1011" s="36"/>
      <c r="B1011" s="36"/>
      <c r="C1011" s="51"/>
      <c r="D1011" s="51"/>
      <c r="E1011" s="52"/>
      <c r="F1011" s="52"/>
      <c r="G1011" s="52"/>
      <c r="H1011" s="52"/>
      <c r="I1011" s="48"/>
      <c r="J1011" s="49"/>
      <c r="K1011" s="49"/>
      <c r="L1011" s="49"/>
      <c r="M1011" s="50"/>
      <c r="N1011" s="16"/>
    </row>
    <row r="1012" spans="1:14" ht="12.75">
      <c r="A1012" s="274" t="s">
        <v>236</v>
      </c>
      <c r="B1012" s="275"/>
      <c r="C1012" s="276" t="s">
        <v>480</v>
      </c>
      <c r="D1012" s="276">
        <v>1</v>
      </c>
      <c r="E1012" s="277">
        <v>0</v>
      </c>
      <c r="F1012" s="277">
        <v>0</v>
      </c>
      <c r="G1012" s="277">
        <v>0</v>
      </c>
      <c r="H1012" s="277">
        <f>$D1012*(((E1012*(1+$E$2/100))+(F1012*(1+$E$4/100))+(G1012*(1+$E$3/100)))*(1+$E$5/100))</f>
        <v>0</v>
      </c>
      <c r="I1012" s="161"/>
      <c r="J1012" s="271">
        <v>4275</v>
      </c>
      <c r="K1012" s="271">
        <v>588</v>
      </c>
      <c r="L1012" s="271">
        <v>0</v>
      </c>
      <c r="M1012" s="272">
        <f>$D1012*(((J1012*(1+$E$2/100))+(K1012*(1+$E$4/100))+(L1012*(1+$E$3/100)))*(1+$E$5/100))</f>
        <v>6136.482</v>
      </c>
      <c r="N1012" s="16"/>
    </row>
    <row r="1013" spans="1:14" ht="12.75">
      <c r="A1013" s="279" t="s">
        <v>238</v>
      </c>
      <c r="B1013" s="280"/>
      <c r="C1013" s="276"/>
      <c r="D1013" s="276"/>
      <c r="E1013" s="277"/>
      <c r="F1013" s="277"/>
      <c r="G1013" s="277"/>
      <c r="H1013" s="278"/>
      <c r="I1013" s="161"/>
      <c r="J1013" s="271"/>
      <c r="K1013" s="271"/>
      <c r="L1013" s="271"/>
      <c r="M1013" s="273"/>
      <c r="N1013" s="16"/>
    </row>
    <row r="1014" spans="1:14" ht="1.5" customHeight="1">
      <c r="A1014" s="36"/>
      <c r="B1014" s="36"/>
      <c r="C1014" s="51"/>
      <c r="D1014" s="51"/>
      <c r="E1014" s="52"/>
      <c r="F1014" s="52"/>
      <c r="G1014" s="52"/>
      <c r="H1014" s="52"/>
      <c r="I1014" s="48"/>
      <c r="J1014" s="49"/>
      <c r="K1014" s="49"/>
      <c r="L1014" s="49"/>
      <c r="M1014" s="50"/>
      <c r="N1014" s="16"/>
    </row>
    <row r="1015" spans="1:14" ht="12.75">
      <c r="A1015" s="274" t="s">
        <v>225</v>
      </c>
      <c r="B1015" s="275"/>
      <c r="C1015" s="276" t="s">
        <v>480</v>
      </c>
      <c r="D1015" s="276">
        <v>2</v>
      </c>
      <c r="E1015" s="277">
        <v>0</v>
      </c>
      <c r="F1015" s="277">
        <v>0</v>
      </c>
      <c r="G1015" s="277">
        <v>0</v>
      </c>
      <c r="H1015" s="277">
        <f>$D1015*(((E1015*(1+$E$2/100))+(F1015*(1+$E$4/100))+(G1015*(1+$E$3/100)))*(1+$E$5/100))</f>
        <v>0</v>
      </c>
      <c r="I1015" s="161"/>
      <c r="J1015" s="271">
        <v>500.25</v>
      </c>
      <c r="K1015" s="271">
        <v>42</v>
      </c>
      <c r="L1015" s="271">
        <v>0</v>
      </c>
      <c r="M1015" s="272">
        <f>$D1015*(((J1015*(1+$E$2/100))+(K1015*(1+$E$4/100))+(L1015*(1+$E$3/100)))*(1+$E$5/100))</f>
        <v>1348.2810000000004</v>
      </c>
      <c r="N1015" s="16"/>
    </row>
    <row r="1016" spans="1:14" ht="12.75">
      <c r="A1016" s="279" t="s">
        <v>226</v>
      </c>
      <c r="B1016" s="280"/>
      <c r="C1016" s="276"/>
      <c r="D1016" s="276"/>
      <c r="E1016" s="277"/>
      <c r="F1016" s="277"/>
      <c r="G1016" s="277"/>
      <c r="H1016" s="278"/>
      <c r="I1016" s="161"/>
      <c r="J1016" s="271"/>
      <c r="K1016" s="271"/>
      <c r="L1016" s="271"/>
      <c r="M1016" s="273"/>
      <c r="N1016" s="16"/>
    </row>
    <row r="1017" spans="1:14" ht="1.5" customHeight="1">
      <c r="A1017" s="36"/>
      <c r="B1017" s="36"/>
      <c r="C1017" s="51"/>
      <c r="D1017" s="51"/>
      <c r="E1017" s="52"/>
      <c r="F1017" s="52"/>
      <c r="G1017" s="52"/>
      <c r="H1017" s="52"/>
      <c r="I1017" s="48"/>
      <c r="J1017" s="49"/>
      <c r="K1017" s="49"/>
      <c r="L1017" s="49"/>
      <c r="M1017" s="50"/>
      <c r="N1017" s="16"/>
    </row>
    <row r="1018" spans="1:14" ht="12.75">
      <c r="A1018" s="274" t="s">
        <v>123</v>
      </c>
      <c r="B1018" s="275"/>
      <c r="C1018" s="276" t="s">
        <v>480</v>
      </c>
      <c r="D1018" s="276">
        <v>1</v>
      </c>
      <c r="E1018" s="277">
        <v>0</v>
      </c>
      <c r="F1018" s="277">
        <v>0</v>
      </c>
      <c r="G1018" s="277">
        <v>0</v>
      </c>
      <c r="H1018" s="277">
        <f>$D1018*(((E1018*(1+$E$2/100))+(F1018*(1+$E$4/100))+(G1018*(1+$E$3/100)))*(1+$E$5/100))</f>
        <v>0</v>
      </c>
      <c r="I1018" s="161"/>
      <c r="J1018" s="271">
        <v>3071.25</v>
      </c>
      <c r="K1018" s="271">
        <v>84</v>
      </c>
      <c r="L1018" s="271">
        <v>0</v>
      </c>
      <c r="M1018" s="272">
        <f>$D1018*(((J1018*(1+$E$2/100))+(K1018*(1+$E$4/100))+(L1018*(1+$E$3/100)))*(1+$E$5/100))</f>
        <v>3853.8885000000005</v>
      </c>
      <c r="N1018" s="16"/>
    </row>
    <row r="1019" spans="1:14" ht="12.75">
      <c r="A1019" s="279" t="s">
        <v>429</v>
      </c>
      <c r="B1019" s="280"/>
      <c r="C1019" s="276"/>
      <c r="D1019" s="276"/>
      <c r="E1019" s="277"/>
      <c r="F1019" s="277"/>
      <c r="G1019" s="277"/>
      <c r="H1019" s="278"/>
      <c r="I1019" s="161"/>
      <c r="J1019" s="271"/>
      <c r="K1019" s="271"/>
      <c r="L1019" s="271"/>
      <c r="M1019" s="273"/>
      <c r="N1019" s="16"/>
    </row>
    <row r="1020" spans="1:14" ht="1.5" customHeight="1">
      <c r="A1020" s="36"/>
      <c r="B1020" s="36"/>
      <c r="C1020" s="45"/>
      <c r="D1020" s="45"/>
      <c r="E1020" s="46"/>
      <c r="F1020" s="46"/>
      <c r="G1020" s="46"/>
      <c r="H1020" s="47"/>
      <c r="I1020" s="48"/>
      <c r="J1020" s="49"/>
      <c r="K1020" s="49"/>
      <c r="L1020" s="49"/>
      <c r="M1020" s="50"/>
      <c r="N1020" s="16"/>
    </row>
    <row r="1021" spans="1:14" ht="12.75">
      <c r="A1021" s="274" t="s">
        <v>56</v>
      </c>
      <c r="B1021" s="275"/>
      <c r="C1021" s="276" t="s">
        <v>57</v>
      </c>
      <c r="D1021" s="276">
        <v>2</v>
      </c>
      <c r="E1021" s="277">
        <v>382.4</v>
      </c>
      <c r="F1021" s="277">
        <v>628.25</v>
      </c>
      <c r="G1021" s="277">
        <v>0</v>
      </c>
      <c r="H1021" s="277">
        <f>$D1021*(((E1021*(1+$E$2/100))+(F1021*(1+$E$4/100))+(G1021*(1+$E$3/100)))*(1+$E$5/100))</f>
        <v>2984.8115000000003</v>
      </c>
      <c r="I1021" s="161"/>
      <c r="J1021" s="271">
        <v>0</v>
      </c>
      <c r="K1021" s="271">
        <v>0</v>
      </c>
      <c r="L1021" s="271">
        <v>0</v>
      </c>
      <c r="M1021" s="272">
        <f>$D1021*(((J1021*(1+$E$2/100))+(K1021*(1+$E$4/100))+(L1021*(1+$E$3/100)))*(1+$E$5/100))</f>
        <v>0</v>
      </c>
      <c r="N1021" s="16"/>
    </row>
    <row r="1022" spans="1:14" ht="12.75">
      <c r="A1022" s="274" t="s">
        <v>314</v>
      </c>
      <c r="B1022" s="275"/>
      <c r="C1022" s="276"/>
      <c r="D1022" s="276"/>
      <c r="E1022" s="277"/>
      <c r="F1022" s="277"/>
      <c r="G1022" s="277"/>
      <c r="H1022" s="278"/>
      <c r="I1022" s="161"/>
      <c r="J1022" s="271"/>
      <c r="K1022" s="271"/>
      <c r="L1022" s="271"/>
      <c r="M1022" s="273"/>
      <c r="N1022" s="16"/>
    </row>
    <row r="1023" spans="1:14" ht="1.5" customHeight="1">
      <c r="A1023" s="36"/>
      <c r="B1023" s="36"/>
      <c r="C1023" s="45"/>
      <c r="D1023" s="45"/>
      <c r="E1023" s="46"/>
      <c r="F1023" s="46"/>
      <c r="G1023" s="46"/>
      <c r="H1023" s="47"/>
      <c r="I1023" s="48"/>
      <c r="J1023" s="49"/>
      <c r="K1023" s="49"/>
      <c r="L1023" s="49"/>
      <c r="M1023" s="50"/>
      <c r="N1023" s="16"/>
    </row>
    <row r="1024" spans="1:14" ht="12.75">
      <c r="A1024" s="274"/>
      <c r="B1024" s="275"/>
      <c r="C1024" s="276" t="s">
        <v>480</v>
      </c>
      <c r="D1024" s="276">
        <v>0</v>
      </c>
      <c r="E1024" s="277">
        <v>0</v>
      </c>
      <c r="F1024" s="277">
        <v>0</v>
      </c>
      <c r="G1024" s="277">
        <v>0</v>
      </c>
      <c r="H1024" s="277">
        <f>$D1024*(((E1024*(1+$E$2/100))+(F1024*(1+$E$4/100))+(G1024*(1+$E$3/100)))*(1+$E$5/100))</f>
        <v>0</v>
      </c>
      <c r="I1024" s="161"/>
      <c r="J1024" s="271">
        <v>0</v>
      </c>
      <c r="K1024" s="271">
        <v>0</v>
      </c>
      <c r="L1024" s="271">
        <v>0</v>
      </c>
      <c r="M1024" s="272">
        <f>$D1024*(((J1024*(1+$E$2/100))+(K1024*(1+$E$4/100))+(L1024*(1+$E$3/100)))*(1+$E$5/100))</f>
        <v>0</v>
      </c>
      <c r="N1024" s="16"/>
    </row>
    <row r="1025" spans="1:14" ht="12.75">
      <c r="A1025" s="274"/>
      <c r="B1025" s="275"/>
      <c r="C1025" s="276"/>
      <c r="D1025" s="276"/>
      <c r="E1025" s="277"/>
      <c r="F1025" s="277"/>
      <c r="G1025" s="277"/>
      <c r="H1025" s="278"/>
      <c r="I1025" s="161"/>
      <c r="J1025" s="271"/>
      <c r="K1025" s="271"/>
      <c r="L1025" s="271"/>
      <c r="M1025" s="273"/>
      <c r="N1025" s="16"/>
    </row>
    <row r="1026" spans="1:14" ht="1.5" customHeight="1">
      <c r="A1026" s="36"/>
      <c r="B1026" s="36"/>
      <c r="C1026" s="51"/>
      <c r="D1026" s="51"/>
      <c r="E1026" s="52"/>
      <c r="F1026" s="52"/>
      <c r="G1026" s="52"/>
      <c r="H1026" s="52"/>
      <c r="I1026" s="48"/>
      <c r="J1026" s="49"/>
      <c r="K1026" s="49"/>
      <c r="L1026" s="49"/>
      <c r="M1026" s="50"/>
      <c r="N1026" s="16"/>
    </row>
    <row r="1027" spans="1:14" ht="12.75">
      <c r="A1027" s="274"/>
      <c r="B1027" s="275"/>
      <c r="C1027" s="276" t="s">
        <v>480</v>
      </c>
      <c r="D1027" s="276">
        <v>0</v>
      </c>
      <c r="E1027" s="277">
        <v>0</v>
      </c>
      <c r="F1027" s="277">
        <v>0</v>
      </c>
      <c r="G1027" s="277">
        <v>0</v>
      </c>
      <c r="H1027" s="277">
        <f>$D1027*(((E1027*(1+$E$2/100))+(F1027*(1+$E$4/100))+(G1027*(1+$E$3/100)))*(1+$E$5/100))</f>
        <v>0</v>
      </c>
      <c r="I1027" s="161"/>
      <c r="J1027" s="271">
        <v>0</v>
      </c>
      <c r="K1027" s="271">
        <v>0</v>
      </c>
      <c r="L1027" s="271">
        <v>0</v>
      </c>
      <c r="M1027" s="272">
        <f>$D1027*(((J1027*(1+$E$2/100))+(K1027*(1+$E$4/100))+(L1027*(1+$E$3/100)))*(1+$E$5/100))</f>
        <v>0</v>
      </c>
      <c r="N1027" s="16"/>
    </row>
    <row r="1028" spans="1:14" ht="12.75">
      <c r="A1028" s="274"/>
      <c r="B1028" s="275"/>
      <c r="C1028" s="276"/>
      <c r="D1028" s="276"/>
      <c r="E1028" s="277"/>
      <c r="F1028" s="277"/>
      <c r="G1028" s="277"/>
      <c r="H1028" s="278"/>
      <c r="I1028" s="161"/>
      <c r="J1028" s="271"/>
      <c r="K1028" s="271"/>
      <c r="L1028" s="271"/>
      <c r="M1028" s="273"/>
      <c r="N1028" s="16"/>
    </row>
    <row r="1029" spans="1:14" ht="1.5" customHeight="1">
      <c r="A1029" s="36"/>
      <c r="B1029" s="36"/>
      <c r="C1029" s="51"/>
      <c r="D1029" s="51"/>
      <c r="E1029" s="53"/>
      <c r="F1029" s="53"/>
      <c r="G1029" s="53"/>
      <c r="H1029" s="53"/>
      <c r="I1029" s="48"/>
      <c r="J1029" s="53"/>
      <c r="K1029" s="53"/>
      <c r="L1029" s="53"/>
      <c r="M1029" s="54"/>
      <c r="N1029" s="16"/>
    </row>
    <row r="1030" spans="1:14" ht="12.75">
      <c r="A1030" s="274"/>
      <c r="B1030" s="275"/>
      <c r="C1030" s="276" t="s">
        <v>480</v>
      </c>
      <c r="D1030" s="276">
        <v>0</v>
      </c>
      <c r="E1030" s="271">
        <v>0</v>
      </c>
      <c r="F1030" s="271">
        <v>0</v>
      </c>
      <c r="G1030" s="271">
        <v>0</v>
      </c>
      <c r="H1030" s="271">
        <v>0</v>
      </c>
      <c r="I1030" s="161"/>
      <c r="J1030" s="271">
        <v>0</v>
      </c>
      <c r="K1030" s="271">
        <v>0</v>
      </c>
      <c r="L1030" s="271">
        <v>0</v>
      </c>
      <c r="M1030" s="272">
        <f>$D1030*(((J1030*(1+$E$2/100))+(K1030*(1+$E$4/100))+(L1030*(1+$E$3/100)))*(1+$E$5/100))</f>
        <v>0</v>
      </c>
      <c r="N1030" s="16"/>
    </row>
    <row r="1031" spans="1:14" ht="12.75">
      <c r="A1031" s="274"/>
      <c r="B1031" s="275"/>
      <c r="C1031" s="276"/>
      <c r="D1031" s="276"/>
      <c r="E1031" s="271"/>
      <c r="F1031" s="271"/>
      <c r="G1031" s="271"/>
      <c r="H1031" s="271"/>
      <c r="I1031" s="161"/>
      <c r="J1031" s="271"/>
      <c r="K1031" s="271"/>
      <c r="L1031" s="271"/>
      <c r="M1031" s="273"/>
      <c r="N1031" s="16"/>
    </row>
    <row r="1032" spans="1:14" ht="1.5" customHeight="1">
      <c r="A1032" s="55"/>
      <c r="B1032" s="55"/>
      <c r="C1032" s="55"/>
      <c r="D1032" s="55"/>
      <c r="E1032" s="56"/>
      <c r="F1032" s="56"/>
      <c r="G1032" s="56"/>
      <c r="H1032" s="56"/>
      <c r="I1032" s="55"/>
      <c r="J1032" s="55"/>
      <c r="K1032" s="55"/>
      <c r="L1032" s="55"/>
      <c r="M1032" s="57"/>
      <c r="N1032" s="16"/>
    </row>
    <row r="1033" spans="1:13" ht="12.75">
      <c r="A1033" s="160" t="s">
        <v>143</v>
      </c>
      <c r="B1033" s="160"/>
      <c r="C1033" s="160"/>
      <c r="D1033" s="160"/>
      <c r="E1033" s="162"/>
      <c r="F1033" s="162"/>
      <c r="G1033" s="162"/>
      <c r="H1033" s="163">
        <f>SUM(H1009:H1031)</f>
        <v>2984.8115000000003</v>
      </c>
      <c r="I1033" s="164"/>
      <c r="J1033" s="160"/>
      <c r="K1033" s="165"/>
      <c r="L1033" s="150"/>
      <c r="M1033" s="163">
        <f>SUM(M1009:M1031)</f>
        <v>14843.383500000002</v>
      </c>
    </row>
    <row r="1034" spans="1:13" ht="12.75">
      <c r="A1034" s="160" t="s">
        <v>144</v>
      </c>
      <c r="B1034" s="160"/>
      <c r="C1034" s="160"/>
      <c r="D1034" s="160"/>
      <c r="E1034" s="162"/>
      <c r="F1034" s="162"/>
      <c r="G1034" s="162"/>
      <c r="H1034" s="163">
        <v>0</v>
      </c>
      <c r="I1034" s="164"/>
      <c r="J1034" s="160"/>
      <c r="K1034" s="165"/>
      <c r="L1034" s="150"/>
      <c r="M1034" s="163">
        <f>M1009+M1012+M1015</f>
        <v>10989.495</v>
      </c>
    </row>
    <row r="1035" spans="1:13" ht="12.75">
      <c r="A1035" s="286" t="s">
        <v>366</v>
      </c>
      <c r="B1035" s="287"/>
      <c r="C1035" s="287"/>
      <c r="D1035" s="287"/>
      <c r="E1035" s="287"/>
      <c r="F1035" s="287"/>
      <c r="G1035" s="287"/>
      <c r="H1035" s="287"/>
      <c r="I1035" s="287"/>
      <c r="J1035" s="287"/>
      <c r="K1035" s="287"/>
      <c r="L1035" s="287"/>
      <c r="M1035" s="287"/>
    </row>
    <row r="1036" spans="1:13" ht="12.75">
      <c r="A1036" s="288" t="s">
        <v>180</v>
      </c>
      <c r="B1036" s="289"/>
      <c r="C1036" s="289"/>
      <c r="D1036" s="289"/>
      <c r="E1036" s="289"/>
      <c r="F1036" s="289"/>
      <c r="G1036" s="289"/>
      <c r="H1036" s="289"/>
      <c r="I1036" s="289"/>
      <c r="J1036" s="289"/>
      <c r="K1036" s="289"/>
      <c r="L1036" s="289"/>
      <c r="M1036" s="289"/>
    </row>
    <row r="1037" spans="1:13" ht="12.75">
      <c r="A1037" s="290"/>
      <c r="B1037" s="290"/>
      <c r="C1037" s="290"/>
      <c r="D1037" s="290"/>
      <c r="E1037" s="290"/>
      <c r="F1037" s="290"/>
      <c r="G1037" s="290"/>
      <c r="H1037" s="290"/>
      <c r="I1037" s="290"/>
      <c r="J1037" s="290"/>
      <c r="K1037" s="290"/>
      <c r="L1037" s="290"/>
      <c r="M1037" s="290"/>
    </row>
    <row r="1038" spans="1:13" s="22" customFormat="1" ht="12.75">
      <c r="A1038" s="281" t="s">
        <v>427</v>
      </c>
      <c r="B1038" s="282"/>
      <c r="C1038" s="282"/>
      <c r="D1038" s="282"/>
      <c r="E1038" s="282"/>
      <c r="F1038" s="282"/>
      <c r="G1038" s="282"/>
      <c r="H1038" s="282"/>
      <c r="I1038" s="282"/>
      <c r="J1038" s="282"/>
      <c r="K1038" s="282"/>
      <c r="L1038" s="282"/>
      <c r="M1038" s="282"/>
    </row>
    <row r="1039" spans="1:13" s="22" customFormat="1" ht="12.75" customHeight="1">
      <c r="A1039" s="283" t="s">
        <v>179</v>
      </c>
      <c r="B1039" s="283"/>
      <c r="C1039" s="283"/>
      <c r="D1039" s="283"/>
      <c r="E1039" s="283"/>
      <c r="F1039" s="283"/>
      <c r="G1039" s="283"/>
      <c r="H1039" s="283"/>
      <c r="I1039" s="283"/>
      <c r="J1039" s="283"/>
      <c r="K1039" s="283"/>
      <c r="L1039" s="283"/>
      <c r="M1039" s="283"/>
    </row>
    <row r="1040" spans="1:13" s="22" customFormat="1" ht="12.75">
      <c r="A1040" s="283"/>
      <c r="B1040" s="283"/>
      <c r="C1040" s="283"/>
      <c r="D1040" s="283"/>
      <c r="E1040" s="283"/>
      <c r="F1040" s="283"/>
      <c r="G1040" s="283"/>
      <c r="H1040" s="283"/>
      <c r="I1040" s="283"/>
      <c r="J1040" s="283"/>
      <c r="K1040" s="283"/>
      <c r="L1040" s="283"/>
      <c r="M1040" s="283"/>
    </row>
    <row r="1041" spans="1:14" ht="12.75">
      <c r="A1041" s="150"/>
      <c r="B1041" s="150"/>
      <c r="C1041" s="150"/>
      <c r="D1041" s="150"/>
      <c r="E1041" s="284" t="s">
        <v>477</v>
      </c>
      <c r="F1041" s="284"/>
      <c r="G1041" s="284"/>
      <c r="H1041" s="151"/>
      <c r="I1041" s="160"/>
      <c r="J1041" s="284" t="s">
        <v>469</v>
      </c>
      <c r="K1041" s="284"/>
      <c r="L1041" s="284"/>
      <c r="M1041" s="285"/>
      <c r="N1041" s="16"/>
    </row>
    <row r="1042" spans="1:14" ht="12.75">
      <c r="A1042" s="160" t="s">
        <v>478</v>
      </c>
      <c r="B1042" s="160"/>
      <c r="C1042" s="151" t="s">
        <v>479</v>
      </c>
      <c r="D1042" s="151" t="s">
        <v>482</v>
      </c>
      <c r="E1042" s="151" t="s">
        <v>468</v>
      </c>
      <c r="F1042" s="151" t="s">
        <v>493</v>
      </c>
      <c r="G1042" s="151" t="s">
        <v>467</v>
      </c>
      <c r="H1042" s="151" t="s">
        <v>61</v>
      </c>
      <c r="I1042" s="160"/>
      <c r="J1042" s="151" t="s">
        <v>468</v>
      </c>
      <c r="K1042" s="151" t="s">
        <v>493</v>
      </c>
      <c r="L1042" s="151" t="s">
        <v>467</v>
      </c>
      <c r="M1042" s="151" t="s">
        <v>61</v>
      </c>
      <c r="N1042" s="16"/>
    </row>
    <row r="1043" spans="1:14" ht="1.5" customHeight="1">
      <c r="A1043" s="36"/>
      <c r="B1043" s="36"/>
      <c r="C1043" s="51"/>
      <c r="D1043" s="51"/>
      <c r="E1043" s="52"/>
      <c r="F1043" s="52"/>
      <c r="G1043" s="52"/>
      <c r="H1043" s="52"/>
      <c r="I1043" s="48"/>
      <c r="J1043" s="49"/>
      <c r="K1043" s="49"/>
      <c r="L1043" s="49"/>
      <c r="M1043" s="50"/>
      <c r="N1043" s="16"/>
    </row>
    <row r="1044" spans="1:14" ht="12.75">
      <c r="A1044" s="274" t="s">
        <v>77</v>
      </c>
      <c r="B1044" s="275"/>
      <c r="C1044" s="276" t="s">
        <v>480</v>
      </c>
      <c r="D1044" s="276">
        <v>1</v>
      </c>
      <c r="E1044" s="277">
        <v>0</v>
      </c>
      <c r="F1044" s="277">
        <v>0</v>
      </c>
      <c r="G1044" s="277">
        <v>0</v>
      </c>
      <c r="H1044" s="277">
        <f>$D1044*(((E1044*(1+$E$2/100))+(F1044*(1+$E$4/100))+(G1044*(1+$E$3/100)))*(1+$E$5/100))</f>
        <v>0</v>
      </c>
      <c r="I1044" s="161"/>
      <c r="J1044" s="271">
        <v>7562.25</v>
      </c>
      <c r="K1044" s="271">
        <v>336</v>
      </c>
      <c r="L1044" s="271">
        <v>0</v>
      </c>
      <c r="M1044" s="272">
        <f>$D1044*(((J1044*(1+$E$2/100))+(K1044*(1+$E$4/100))+(L1044*(1+$E$3/100)))*(1+$E$5/100))</f>
        <v>9701.0265</v>
      </c>
      <c r="N1044" s="16"/>
    </row>
    <row r="1045" spans="1:14" ht="12.75">
      <c r="A1045" s="279" t="s">
        <v>76</v>
      </c>
      <c r="B1045" s="280"/>
      <c r="C1045" s="276"/>
      <c r="D1045" s="276"/>
      <c r="E1045" s="277"/>
      <c r="F1045" s="277"/>
      <c r="G1045" s="277"/>
      <c r="H1045" s="278"/>
      <c r="I1045" s="161"/>
      <c r="J1045" s="271"/>
      <c r="K1045" s="271"/>
      <c r="L1045" s="271"/>
      <c r="M1045" s="273"/>
      <c r="N1045" s="16"/>
    </row>
    <row r="1046" spans="1:14" ht="1.5" customHeight="1">
      <c r="A1046" s="36"/>
      <c r="B1046" s="36"/>
      <c r="C1046" s="51"/>
      <c r="D1046" s="51"/>
      <c r="E1046" s="52"/>
      <c r="F1046" s="52"/>
      <c r="G1046" s="52"/>
      <c r="H1046" s="52"/>
      <c r="I1046" s="48"/>
      <c r="J1046" s="49"/>
      <c r="K1046" s="49"/>
      <c r="L1046" s="49"/>
      <c r="M1046" s="50"/>
      <c r="N1046" s="16"/>
    </row>
    <row r="1047" spans="1:14" ht="12.75">
      <c r="A1047" s="274" t="s">
        <v>220</v>
      </c>
      <c r="B1047" s="275"/>
      <c r="C1047" s="276" t="s">
        <v>480</v>
      </c>
      <c r="D1047" s="276">
        <v>1</v>
      </c>
      <c r="E1047" s="277">
        <v>0</v>
      </c>
      <c r="F1047" s="277">
        <v>0</v>
      </c>
      <c r="G1047" s="277">
        <v>0</v>
      </c>
      <c r="H1047" s="277">
        <f>$D1047*(((E1047*(1+$E$2/100))+(F1047*(1+$E$4/100))+(G1047*(1+$E$3/100)))*(1+$E$5/100))</f>
        <v>0</v>
      </c>
      <c r="I1047" s="161"/>
      <c r="J1047" s="271">
        <v>1428</v>
      </c>
      <c r="K1047" s="271">
        <v>336</v>
      </c>
      <c r="L1047" s="271">
        <v>0</v>
      </c>
      <c r="M1047" s="272">
        <f>$D1047*(((J1047*(1+$E$2/100))+(K1047*(1+$E$4/100))+(L1047*(1+$E$3/100)))*(1+$E$5/100))</f>
        <v>2278.5840000000003</v>
      </c>
      <c r="N1047" s="16"/>
    </row>
    <row r="1048" spans="1:14" ht="12.75">
      <c r="A1048" s="279" t="s">
        <v>223</v>
      </c>
      <c r="B1048" s="280"/>
      <c r="C1048" s="276"/>
      <c r="D1048" s="276"/>
      <c r="E1048" s="277"/>
      <c r="F1048" s="277"/>
      <c r="G1048" s="277"/>
      <c r="H1048" s="278"/>
      <c r="I1048" s="161"/>
      <c r="J1048" s="271"/>
      <c r="K1048" s="271"/>
      <c r="L1048" s="271"/>
      <c r="M1048" s="273"/>
      <c r="N1048" s="16"/>
    </row>
    <row r="1049" spans="1:14" ht="1.5" customHeight="1">
      <c r="A1049" s="36"/>
      <c r="B1049" s="36"/>
      <c r="C1049" s="45"/>
      <c r="D1049" s="45"/>
      <c r="E1049" s="46"/>
      <c r="F1049" s="46"/>
      <c r="G1049" s="46"/>
      <c r="H1049" s="47"/>
      <c r="I1049" s="48"/>
      <c r="J1049" s="49"/>
      <c r="K1049" s="49"/>
      <c r="L1049" s="49"/>
      <c r="M1049" s="50"/>
      <c r="N1049" s="16"/>
    </row>
    <row r="1050" spans="1:14" ht="12.75">
      <c r="A1050" s="274" t="s">
        <v>228</v>
      </c>
      <c r="B1050" s="275"/>
      <c r="C1050" s="276" t="s">
        <v>480</v>
      </c>
      <c r="D1050" s="276">
        <v>4</v>
      </c>
      <c r="E1050" s="277">
        <v>0</v>
      </c>
      <c r="F1050" s="277">
        <v>0</v>
      </c>
      <c r="G1050" s="277">
        <v>0</v>
      </c>
      <c r="H1050" s="277">
        <f>$D1050*(((E1050*(1+$E$2/100))+(F1050*(1+$E$4/100))+(G1050*(1+$E$3/100)))*(1+$E$5/100))</f>
        <v>0</v>
      </c>
      <c r="I1050" s="161"/>
      <c r="J1050" s="271">
        <v>1981.71</v>
      </c>
      <c r="K1050" s="271">
        <v>84</v>
      </c>
      <c r="L1050" s="271">
        <v>0</v>
      </c>
      <c r="M1050" s="272">
        <f>$D1050*(((J1050*(1+$E$2/100))+(K1050*(1+$E$4/100))+(L1050*(1+$E$3/100)))*(1+$E$5/100))</f>
        <v>10142.180400000001</v>
      </c>
      <c r="N1050" s="16"/>
    </row>
    <row r="1051" spans="1:14" ht="12.75">
      <c r="A1051" s="279" t="s">
        <v>227</v>
      </c>
      <c r="B1051" s="280"/>
      <c r="C1051" s="276"/>
      <c r="D1051" s="276"/>
      <c r="E1051" s="277"/>
      <c r="F1051" s="277"/>
      <c r="G1051" s="277"/>
      <c r="H1051" s="278"/>
      <c r="I1051" s="161"/>
      <c r="J1051" s="271"/>
      <c r="K1051" s="271"/>
      <c r="L1051" s="271"/>
      <c r="M1051" s="273"/>
      <c r="N1051" s="16"/>
    </row>
    <row r="1052" spans="1:14" ht="1.5" customHeight="1">
      <c r="A1052" s="36"/>
      <c r="B1052" s="36"/>
      <c r="C1052" s="45"/>
      <c r="D1052" s="45"/>
      <c r="E1052" s="46"/>
      <c r="F1052" s="46"/>
      <c r="G1052" s="46"/>
      <c r="H1052" s="47"/>
      <c r="I1052" s="48"/>
      <c r="J1052" s="49"/>
      <c r="K1052" s="49"/>
      <c r="L1052" s="49"/>
      <c r="M1052" s="50"/>
      <c r="N1052" s="16"/>
    </row>
    <row r="1053" spans="1:14" ht="12.75">
      <c r="A1053" s="274" t="s">
        <v>229</v>
      </c>
      <c r="B1053" s="275"/>
      <c r="C1053" s="276" t="s">
        <v>480</v>
      </c>
      <c r="D1053" s="276">
        <v>4</v>
      </c>
      <c r="E1053" s="277">
        <v>0</v>
      </c>
      <c r="F1053" s="277">
        <v>0</v>
      </c>
      <c r="G1053" s="277">
        <v>0</v>
      </c>
      <c r="H1053" s="277">
        <f>$D1053*(((E1053*(1+$E$2/100))+(F1053*(1+$E$4/100))+(G1053*(1+$E$3/100)))*(1+$E$5/100))</f>
        <v>0</v>
      </c>
      <c r="I1053" s="161"/>
      <c r="J1053" s="271">
        <v>1981.71</v>
      </c>
      <c r="K1053" s="271">
        <v>84</v>
      </c>
      <c r="L1053" s="271">
        <v>0</v>
      </c>
      <c r="M1053" s="272">
        <f>$D1053*(((J1053*(1+$E$2/100))+(K1053*(1+$E$4/100))+(L1053*(1+$E$3/100)))*(1+$E$5/100))</f>
        <v>10142.180400000001</v>
      </c>
      <c r="N1053" s="16"/>
    </row>
    <row r="1054" spans="1:14" ht="12.75">
      <c r="A1054" s="279" t="s">
        <v>230</v>
      </c>
      <c r="B1054" s="280"/>
      <c r="C1054" s="276"/>
      <c r="D1054" s="276"/>
      <c r="E1054" s="277"/>
      <c r="F1054" s="277"/>
      <c r="G1054" s="277"/>
      <c r="H1054" s="278"/>
      <c r="I1054" s="161"/>
      <c r="J1054" s="271"/>
      <c r="K1054" s="271"/>
      <c r="L1054" s="271"/>
      <c r="M1054" s="273"/>
      <c r="N1054" s="16"/>
    </row>
    <row r="1055" spans="1:14" ht="1.5" customHeight="1">
      <c r="A1055" s="36"/>
      <c r="B1055" s="36"/>
      <c r="C1055" s="45"/>
      <c r="D1055" s="45"/>
      <c r="E1055" s="46"/>
      <c r="F1055" s="46"/>
      <c r="G1055" s="46"/>
      <c r="H1055" s="47"/>
      <c r="I1055" s="48"/>
      <c r="J1055" s="49"/>
      <c r="K1055" s="49"/>
      <c r="L1055" s="49"/>
      <c r="M1055" s="50"/>
      <c r="N1055" s="16"/>
    </row>
    <row r="1056" spans="1:14" ht="12.75">
      <c r="A1056" s="274" t="s">
        <v>232</v>
      </c>
      <c r="B1056" s="275"/>
      <c r="C1056" s="276" t="s">
        <v>480</v>
      </c>
      <c r="D1056" s="276">
        <v>2</v>
      </c>
      <c r="E1056" s="277">
        <v>0</v>
      </c>
      <c r="F1056" s="277">
        <v>0</v>
      </c>
      <c r="G1056" s="277">
        <v>0</v>
      </c>
      <c r="H1056" s="277">
        <f>$D1056*(((E1056*(1+$E$2/100))+(F1056*(1+$E$4/100))+(G1056*(1+$E$3/100)))*(1+$E$5/100))</f>
        <v>0</v>
      </c>
      <c r="I1056" s="161"/>
      <c r="J1056" s="271">
        <v>184.78</v>
      </c>
      <c r="K1056" s="271">
        <v>42</v>
      </c>
      <c r="L1056" s="271">
        <v>0</v>
      </c>
      <c r="M1056" s="272">
        <f>$D1056*(((J1056*(1+$E$2/100))+(K1056*(1+$E$4/100))+(L1056*(1+$E$3/100)))*(1+$E$5/100))</f>
        <v>584.8436000000002</v>
      </c>
      <c r="N1056" s="16"/>
    </row>
    <row r="1057" spans="1:14" ht="12.75">
      <c r="A1057" s="279" t="s">
        <v>231</v>
      </c>
      <c r="B1057" s="280"/>
      <c r="C1057" s="276"/>
      <c r="D1057" s="276"/>
      <c r="E1057" s="277"/>
      <c r="F1057" s="277"/>
      <c r="G1057" s="277"/>
      <c r="H1057" s="278"/>
      <c r="I1057" s="161"/>
      <c r="J1057" s="271"/>
      <c r="K1057" s="271"/>
      <c r="L1057" s="271"/>
      <c r="M1057" s="273"/>
      <c r="N1057" s="16"/>
    </row>
    <row r="1058" spans="1:14" ht="1.5" customHeight="1">
      <c r="A1058" s="36"/>
      <c r="B1058" s="36"/>
      <c r="C1058" s="45"/>
      <c r="D1058" s="45"/>
      <c r="E1058" s="46"/>
      <c r="F1058" s="46"/>
      <c r="G1058" s="46"/>
      <c r="H1058" s="47"/>
      <c r="I1058" s="48"/>
      <c r="J1058" s="49"/>
      <c r="K1058" s="49"/>
      <c r="L1058" s="49"/>
      <c r="M1058" s="50"/>
      <c r="N1058" s="16"/>
    </row>
    <row r="1059" spans="1:14" ht="12.75">
      <c r="A1059" s="274" t="s">
        <v>221</v>
      </c>
      <c r="B1059" s="275"/>
      <c r="C1059" s="276" t="s">
        <v>480</v>
      </c>
      <c r="D1059" s="276">
        <v>2</v>
      </c>
      <c r="E1059" s="277">
        <v>0</v>
      </c>
      <c r="F1059" s="277">
        <v>0</v>
      </c>
      <c r="G1059" s="277">
        <v>0</v>
      </c>
      <c r="H1059" s="277">
        <f>$D1059*(((E1059*(1+$E$2/100))+(F1059*(1+$E$4/100))+(G1059*(1+$E$3/100)))*(1+$E$5/100))</f>
        <v>0</v>
      </c>
      <c r="I1059" s="161"/>
      <c r="J1059" s="271">
        <v>583</v>
      </c>
      <c r="K1059" s="271">
        <v>84</v>
      </c>
      <c r="L1059" s="271">
        <v>0</v>
      </c>
      <c r="M1059" s="272">
        <f>$D1059*(((J1059*(1+$E$2/100))+(K1059*(1+$E$4/100))+(L1059*(1+$E$3/100)))*(1+$E$5/100))</f>
        <v>1686.2120000000002</v>
      </c>
      <c r="N1059" s="16"/>
    </row>
    <row r="1060" spans="1:14" ht="12.75">
      <c r="A1060" s="279" t="s">
        <v>222</v>
      </c>
      <c r="B1060" s="280"/>
      <c r="C1060" s="276"/>
      <c r="D1060" s="276"/>
      <c r="E1060" s="277"/>
      <c r="F1060" s="277"/>
      <c r="G1060" s="277"/>
      <c r="H1060" s="278"/>
      <c r="I1060" s="161"/>
      <c r="J1060" s="271"/>
      <c r="K1060" s="271"/>
      <c r="L1060" s="271"/>
      <c r="M1060" s="273"/>
      <c r="N1060" s="16"/>
    </row>
    <row r="1061" spans="1:14" ht="1.5" customHeight="1">
      <c r="A1061" s="36"/>
      <c r="B1061" s="36"/>
      <c r="C1061" s="45"/>
      <c r="D1061" s="45"/>
      <c r="E1061" s="46"/>
      <c r="F1061" s="46"/>
      <c r="G1061" s="46"/>
      <c r="H1061" s="47"/>
      <c r="I1061" s="48"/>
      <c r="J1061" s="49"/>
      <c r="K1061" s="49"/>
      <c r="L1061" s="49"/>
      <c r="M1061" s="50"/>
      <c r="N1061" s="16"/>
    </row>
    <row r="1062" spans="1:14" ht="12.75">
      <c r="A1062" s="274" t="s">
        <v>128</v>
      </c>
      <c r="B1062" s="275"/>
      <c r="C1062" s="276" t="s">
        <v>480</v>
      </c>
      <c r="D1062" s="276">
        <v>2</v>
      </c>
      <c r="E1062" s="277">
        <v>0</v>
      </c>
      <c r="F1062" s="277">
        <v>0</v>
      </c>
      <c r="G1062" s="277">
        <v>0</v>
      </c>
      <c r="H1062" s="277">
        <f>$D1062*(((E1062*(1+$E$2/100))+(F1062*(1+$E$4/100))+(G1062*(1+$E$3/100)))*(1+$E$5/100))</f>
        <v>0</v>
      </c>
      <c r="I1062" s="161"/>
      <c r="J1062" s="271">
        <v>1268.95</v>
      </c>
      <c r="K1062" s="271">
        <v>10.5</v>
      </c>
      <c r="L1062" s="271">
        <v>0</v>
      </c>
      <c r="M1062" s="272">
        <f>$D1062*(((J1062*(1+$E$2/100))+(K1062*(1+$E$4/100))+(L1062*(1+$E$3/100)))*(1+$E$5/100))</f>
        <v>3105.2780000000007</v>
      </c>
      <c r="N1062" s="16"/>
    </row>
    <row r="1063" spans="1:14" ht="12.75">
      <c r="A1063" s="279" t="s">
        <v>81</v>
      </c>
      <c r="B1063" s="280"/>
      <c r="C1063" s="276"/>
      <c r="D1063" s="276"/>
      <c r="E1063" s="277"/>
      <c r="F1063" s="277"/>
      <c r="G1063" s="277"/>
      <c r="H1063" s="278"/>
      <c r="I1063" s="161"/>
      <c r="J1063" s="271"/>
      <c r="K1063" s="271"/>
      <c r="L1063" s="271"/>
      <c r="M1063" s="273"/>
      <c r="N1063" s="16"/>
    </row>
    <row r="1064" spans="1:14" ht="1.5" customHeight="1">
      <c r="A1064" s="36"/>
      <c r="B1064" s="36"/>
      <c r="C1064" s="45"/>
      <c r="D1064" s="45"/>
      <c r="E1064" s="46"/>
      <c r="F1064" s="46"/>
      <c r="G1064" s="46"/>
      <c r="H1064" s="47"/>
      <c r="I1064" s="48"/>
      <c r="J1064" s="49"/>
      <c r="K1064" s="49"/>
      <c r="L1064" s="49"/>
      <c r="M1064" s="50"/>
      <c r="N1064" s="16"/>
    </row>
    <row r="1065" spans="1:14" ht="12.75">
      <c r="A1065" s="274" t="s">
        <v>130</v>
      </c>
      <c r="B1065" s="275"/>
      <c r="C1065" s="276" t="s">
        <v>480</v>
      </c>
      <c r="D1065" s="276">
        <v>2</v>
      </c>
      <c r="E1065" s="277">
        <v>0</v>
      </c>
      <c r="F1065" s="277">
        <v>0</v>
      </c>
      <c r="G1065" s="277">
        <v>0</v>
      </c>
      <c r="H1065" s="277">
        <f>$D1065*(((E1065*(1+$E$2/100))+(F1065*(1+$E$4/100))+(G1065*(1+$E$3/100)))*(1+$E$5/100))</f>
        <v>0</v>
      </c>
      <c r="I1065" s="161"/>
      <c r="J1065" s="271">
        <v>1199.25</v>
      </c>
      <c r="K1065" s="271">
        <v>42</v>
      </c>
      <c r="L1065" s="271">
        <v>0</v>
      </c>
      <c r="M1065" s="272">
        <f>$D1065*(((J1065*(1+$E$2/100))+(K1065*(1+$E$4/100))+(L1065*(1+$E$3/100)))*(1+$E$5/100))</f>
        <v>3039.8610000000003</v>
      </c>
      <c r="N1065" s="16"/>
    </row>
    <row r="1066" spans="1:14" ht="12.75">
      <c r="A1066" s="279" t="s">
        <v>131</v>
      </c>
      <c r="B1066" s="280"/>
      <c r="C1066" s="276"/>
      <c r="D1066" s="276"/>
      <c r="E1066" s="277"/>
      <c r="F1066" s="277"/>
      <c r="G1066" s="277"/>
      <c r="H1066" s="278"/>
      <c r="I1066" s="161"/>
      <c r="J1066" s="271"/>
      <c r="K1066" s="271"/>
      <c r="L1066" s="271"/>
      <c r="M1066" s="273"/>
      <c r="N1066" s="16"/>
    </row>
    <row r="1067" spans="1:14" ht="1.5" customHeight="1">
      <c r="A1067" s="36"/>
      <c r="B1067" s="36"/>
      <c r="C1067" s="51"/>
      <c r="D1067" s="51"/>
      <c r="E1067" s="52"/>
      <c r="F1067" s="52"/>
      <c r="G1067" s="52"/>
      <c r="H1067" s="52"/>
      <c r="I1067" s="48"/>
      <c r="J1067" s="49"/>
      <c r="K1067" s="49"/>
      <c r="L1067" s="49"/>
      <c r="M1067" s="50"/>
      <c r="N1067" s="16"/>
    </row>
    <row r="1068" spans="1:14" ht="12.75">
      <c r="A1068" s="274" t="s">
        <v>433</v>
      </c>
      <c r="B1068" s="275"/>
      <c r="C1068" s="276" t="s">
        <v>480</v>
      </c>
      <c r="D1068" s="276">
        <v>32</v>
      </c>
      <c r="E1068" s="277">
        <v>0</v>
      </c>
      <c r="F1068" s="277">
        <v>0</v>
      </c>
      <c r="G1068" s="277">
        <v>0</v>
      </c>
      <c r="H1068" s="277">
        <f>$D1068*(((E1068*(1+$E$2/100))+(F1068*(1+$E$4/100))+(G1068*(1+$E$3/100)))*(1+$E$5/100))</f>
        <v>0</v>
      </c>
      <c r="I1068" s="161"/>
      <c r="J1068" s="271">
        <v>5.65</v>
      </c>
      <c r="K1068" s="271">
        <v>1.4</v>
      </c>
      <c r="L1068" s="271">
        <v>0</v>
      </c>
      <c r="M1068" s="272">
        <f>$D1068*(((J1068*(1+$E$2/100))+(K1068*(1+$E$4/100))+(L1068*(1+$E$3/100)))*(1+$E$5/100))</f>
        <v>292.19520000000006</v>
      </c>
      <c r="N1068" s="16"/>
    </row>
    <row r="1069" spans="1:14" ht="12.75">
      <c r="A1069" s="279" t="s">
        <v>10</v>
      </c>
      <c r="B1069" s="280"/>
      <c r="C1069" s="276"/>
      <c r="D1069" s="276"/>
      <c r="E1069" s="277"/>
      <c r="F1069" s="277"/>
      <c r="G1069" s="277"/>
      <c r="H1069" s="278"/>
      <c r="I1069" s="161"/>
      <c r="J1069" s="271"/>
      <c r="K1069" s="271"/>
      <c r="L1069" s="271"/>
      <c r="M1069" s="273"/>
      <c r="N1069" s="16"/>
    </row>
    <row r="1070" spans="1:14" ht="1.5" customHeight="1">
      <c r="A1070" s="36"/>
      <c r="B1070" s="36"/>
      <c r="C1070" s="51"/>
      <c r="D1070" s="51"/>
      <c r="E1070" s="52"/>
      <c r="F1070" s="52"/>
      <c r="G1070" s="52"/>
      <c r="H1070" s="52"/>
      <c r="I1070" s="48"/>
      <c r="J1070" s="49"/>
      <c r="K1070" s="49"/>
      <c r="L1070" s="49"/>
      <c r="M1070" s="50"/>
      <c r="N1070" s="16"/>
    </row>
    <row r="1071" spans="1:14" ht="12.75">
      <c r="A1071" s="274" t="s">
        <v>132</v>
      </c>
      <c r="B1071" s="275"/>
      <c r="C1071" s="276" t="s">
        <v>480</v>
      </c>
      <c r="D1071" s="276">
        <v>2</v>
      </c>
      <c r="E1071" s="277">
        <v>0</v>
      </c>
      <c r="F1071" s="277">
        <v>0</v>
      </c>
      <c r="G1071" s="277">
        <v>0</v>
      </c>
      <c r="H1071" s="277">
        <f>$D1071*(((E1071*(1+$E$2/100))+(F1071*(1+$E$4/100))+(G1071*(1+$E$3/100)))*(1+$E$5/100))</f>
        <v>0</v>
      </c>
      <c r="I1071" s="161"/>
      <c r="J1071" s="271">
        <v>2500</v>
      </c>
      <c r="K1071" s="271">
        <v>336</v>
      </c>
      <c r="L1071" s="271">
        <v>0</v>
      </c>
      <c r="M1071" s="272">
        <f>$D1071*(((J1071*(1+$E$2/100))+(K1071*(1+$E$4/100))+(L1071*(1+$E$3/100)))*(1+$E$5/100))</f>
        <v>7151.408</v>
      </c>
      <c r="N1071" s="16"/>
    </row>
    <row r="1072" spans="1:14" ht="12.75">
      <c r="A1072" s="279" t="s">
        <v>133</v>
      </c>
      <c r="B1072" s="280"/>
      <c r="C1072" s="276"/>
      <c r="D1072" s="276"/>
      <c r="E1072" s="277"/>
      <c r="F1072" s="277"/>
      <c r="G1072" s="277"/>
      <c r="H1072" s="278"/>
      <c r="I1072" s="161"/>
      <c r="J1072" s="271"/>
      <c r="K1072" s="271"/>
      <c r="L1072" s="271"/>
      <c r="M1072" s="273"/>
      <c r="N1072" s="16"/>
    </row>
    <row r="1073" spans="1:14" ht="1.5" customHeight="1">
      <c r="A1073" s="36"/>
      <c r="B1073" s="36"/>
      <c r="C1073" s="51"/>
      <c r="D1073" s="51"/>
      <c r="E1073" s="52"/>
      <c r="F1073" s="52"/>
      <c r="G1073" s="52"/>
      <c r="H1073" s="52"/>
      <c r="I1073" s="48"/>
      <c r="J1073" s="49"/>
      <c r="K1073" s="49"/>
      <c r="L1073" s="49"/>
      <c r="M1073" s="50"/>
      <c r="N1073" s="16"/>
    </row>
    <row r="1074" spans="1:14" ht="12.75">
      <c r="A1074" s="274" t="s">
        <v>56</v>
      </c>
      <c r="B1074" s="275"/>
      <c r="C1074" s="276" t="s">
        <v>57</v>
      </c>
      <c r="D1074" s="276">
        <v>4</v>
      </c>
      <c r="E1074" s="277">
        <v>382.4</v>
      </c>
      <c r="F1074" s="277">
        <v>628.25</v>
      </c>
      <c r="G1074" s="277">
        <v>0</v>
      </c>
      <c r="H1074" s="277">
        <f>$D1074*(((E1074*(1+$E$2/100))+(F1074*(1+$E$4/100))+(G1074*(1+$E$3/100)))*(1+$E$5/100))</f>
        <v>5969.6230000000005</v>
      </c>
      <c r="I1074" s="161"/>
      <c r="J1074" s="271">
        <v>0</v>
      </c>
      <c r="K1074" s="271">
        <v>0</v>
      </c>
      <c r="L1074" s="271">
        <v>0</v>
      </c>
      <c r="M1074" s="272">
        <f>$D1074*(((J1074*(1+$E$2/100))+(K1074*(1+$E$4/100))+(L1074*(1+$E$3/100)))*(1+$E$5/100))</f>
        <v>0</v>
      </c>
      <c r="N1074" s="16"/>
    </row>
    <row r="1075" spans="1:14" ht="12.75">
      <c r="A1075" s="274" t="s">
        <v>315</v>
      </c>
      <c r="B1075" s="275"/>
      <c r="C1075" s="276"/>
      <c r="D1075" s="276"/>
      <c r="E1075" s="277"/>
      <c r="F1075" s="277"/>
      <c r="G1075" s="277"/>
      <c r="H1075" s="278"/>
      <c r="I1075" s="161"/>
      <c r="J1075" s="271"/>
      <c r="K1075" s="271"/>
      <c r="L1075" s="271"/>
      <c r="M1075" s="273"/>
      <c r="N1075" s="16"/>
    </row>
    <row r="1076" spans="1:14" ht="1.5" customHeight="1">
      <c r="A1076" s="36"/>
      <c r="B1076" s="36"/>
      <c r="C1076" s="45"/>
      <c r="D1076" s="45"/>
      <c r="E1076" s="46"/>
      <c r="F1076" s="46"/>
      <c r="G1076" s="46"/>
      <c r="H1076" s="47"/>
      <c r="I1076" s="48"/>
      <c r="J1076" s="49"/>
      <c r="K1076" s="49"/>
      <c r="L1076" s="49"/>
      <c r="M1076" s="50"/>
      <c r="N1076" s="16"/>
    </row>
    <row r="1077" spans="1:14" ht="12.75">
      <c r="A1077" s="274"/>
      <c r="B1077" s="275"/>
      <c r="C1077" s="276" t="s">
        <v>480</v>
      </c>
      <c r="D1077" s="276">
        <v>0</v>
      </c>
      <c r="E1077" s="277">
        <v>0</v>
      </c>
      <c r="F1077" s="277">
        <v>0</v>
      </c>
      <c r="G1077" s="277">
        <v>0</v>
      </c>
      <c r="H1077" s="277">
        <f>$D1077*(((E1077*(1+$E$2/100))+(F1077*(1+$E$4/100))+(G1077*(1+$E$3/100)))*(1+$E$5/100))</f>
        <v>0</v>
      </c>
      <c r="I1077" s="161"/>
      <c r="J1077" s="271">
        <v>0</v>
      </c>
      <c r="K1077" s="271">
        <v>0</v>
      </c>
      <c r="L1077" s="271">
        <v>0</v>
      </c>
      <c r="M1077" s="272">
        <f>$D1077*(((J1077*(1+$E$2/100))+(K1077*(1+$E$4/100))+(L1077*(1+$E$3/100)))*(1+$E$5/100))</f>
        <v>0</v>
      </c>
      <c r="N1077" s="16"/>
    </row>
    <row r="1078" spans="1:14" ht="12.75">
      <c r="A1078" s="274"/>
      <c r="B1078" s="275"/>
      <c r="C1078" s="276"/>
      <c r="D1078" s="276"/>
      <c r="E1078" s="277"/>
      <c r="F1078" s="277"/>
      <c r="G1078" s="277"/>
      <c r="H1078" s="278"/>
      <c r="I1078" s="161"/>
      <c r="J1078" s="271"/>
      <c r="K1078" s="271"/>
      <c r="L1078" s="271"/>
      <c r="M1078" s="273"/>
      <c r="N1078" s="16"/>
    </row>
    <row r="1079" spans="1:14" ht="1.5" customHeight="1">
      <c r="A1079" s="36"/>
      <c r="B1079" s="36"/>
      <c r="C1079" s="51"/>
      <c r="D1079" s="51"/>
      <c r="E1079" s="52"/>
      <c r="F1079" s="52"/>
      <c r="G1079" s="52"/>
      <c r="H1079" s="52"/>
      <c r="I1079" s="48"/>
      <c r="J1079" s="49"/>
      <c r="K1079" s="49"/>
      <c r="L1079" s="49"/>
      <c r="M1079" s="50"/>
      <c r="N1079" s="16"/>
    </row>
    <row r="1080" spans="1:14" ht="12.75">
      <c r="A1080" s="274"/>
      <c r="B1080" s="275"/>
      <c r="C1080" s="276" t="s">
        <v>480</v>
      </c>
      <c r="D1080" s="276">
        <v>0</v>
      </c>
      <c r="E1080" s="277">
        <v>0</v>
      </c>
      <c r="F1080" s="277">
        <v>0</v>
      </c>
      <c r="G1080" s="277">
        <v>0</v>
      </c>
      <c r="H1080" s="277">
        <f>$D1080*(((E1080*(1+$E$2/100))+(F1080*(1+$E$4/100))+(G1080*(1+$E$3/100)))*(1+$E$5/100))</f>
        <v>0</v>
      </c>
      <c r="I1080" s="161"/>
      <c r="J1080" s="271">
        <v>0</v>
      </c>
      <c r="K1080" s="271">
        <v>0</v>
      </c>
      <c r="L1080" s="271">
        <v>0</v>
      </c>
      <c r="M1080" s="272">
        <f>$D1080*(((J1080*(1+$E$2/100))+(K1080*(1+$E$4/100))+(L1080*(1+$E$3/100)))*(1+$E$5/100))</f>
        <v>0</v>
      </c>
      <c r="N1080" s="16"/>
    </row>
    <row r="1081" spans="1:14" ht="12.75">
      <c r="A1081" s="274"/>
      <c r="B1081" s="275"/>
      <c r="C1081" s="276"/>
      <c r="D1081" s="276"/>
      <c r="E1081" s="277"/>
      <c r="F1081" s="277"/>
      <c r="G1081" s="277"/>
      <c r="H1081" s="278"/>
      <c r="I1081" s="161"/>
      <c r="J1081" s="271"/>
      <c r="K1081" s="271"/>
      <c r="L1081" s="271"/>
      <c r="M1081" s="273"/>
      <c r="N1081" s="16"/>
    </row>
    <row r="1082" spans="1:14" ht="1.5" customHeight="1">
      <c r="A1082" s="36"/>
      <c r="B1082" s="36"/>
      <c r="C1082" s="51"/>
      <c r="D1082" s="51"/>
      <c r="E1082" s="53"/>
      <c r="F1082" s="53"/>
      <c r="G1082" s="53"/>
      <c r="H1082" s="53"/>
      <c r="I1082" s="48"/>
      <c r="J1082" s="53"/>
      <c r="K1082" s="53"/>
      <c r="L1082" s="53"/>
      <c r="M1082" s="54"/>
      <c r="N1082" s="16"/>
    </row>
    <row r="1083" spans="1:14" ht="12.75">
      <c r="A1083" s="274"/>
      <c r="B1083" s="275"/>
      <c r="C1083" s="276" t="s">
        <v>480</v>
      </c>
      <c r="D1083" s="276">
        <v>0</v>
      </c>
      <c r="E1083" s="271">
        <v>0</v>
      </c>
      <c r="F1083" s="271">
        <v>0</v>
      </c>
      <c r="G1083" s="271">
        <v>0</v>
      </c>
      <c r="H1083" s="271">
        <v>0</v>
      </c>
      <c r="I1083" s="161"/>
      <c r="J1083" s="271">
        <v>0</v>
      </c>
      <c r="K1083" s="271">
        <v>0</v>
      </c>
      <c r="L1083" s="271">
        <v>0</v>
      </c>
      <c r="M1083" s="272">
        <f>$D1083*(((J1083*(1+$E$2/100))+(K1083*(1+$E$4/100))+(L1083*(1+$E$3/100)))*(1+$E$5/100))</f>
        <v>0</v>
      </c>
      <c r="N1083" s="16"/>
    </row>
    <row r="1084" spans="1:14" ht="12.75">
      <c r="A1084" s="274"/>
      <c r="B1084" s="275"/>
      <c r="C1084" s="276"/>
      <c r="D1084" s="276"/>
      <c r="E1084" s="271"/>
      <c r="F1084" s="271"/>
      <c r="G1084" s="271"/>
      <c r="H1084" s="271"/>
      <c r="I1084" s="161"/>
      <c r="J1084" s="271"/>
      <c r="K1084" s="271"/>
      <c r="L1084" s="271"/>
      <c r="M1084" s="273"/>
      <c r="N1084" s="16"/>
    </row>
    <row r="1085" spans="1:14" ht="1.5" customHeight="1">
      <c r="A1085" s="55"/>
      <c r="B1085" s="55"/>
      <c r="C1085" s="55"/>
      <c r="D1085" s="55"/>
      <c r="E1085" s="56"/>
      <c r="F1085" s="56"/>
      <c r="G1085" s="56"/>
      <c r="H1085" s="56"/>
      <c r="I1085" s="55"/>
      <c r="J1085" s="55"/>
      <c r="K1085" s="55"/>
      <c r="L1085" s="55"/>
      <c r="M1085" s="57"/>
      <c r="N1085" s="16"/>
    </row>
    <row r="1086" spans="1:13" ht="12.75">
      <c r="A1086" s="160" t="s">
        <v>143</v>
      </c>
      <c r="B1086" s="160"/>
      <c r="C1086" s="160"/>
      <c r="D1086" s="160"/>
      <c r="E1086" s="162"/>
      <c r="F1086" s="162"/>
      <c r="G1086" s="162"/>
      <c r="H1086" s="163">
        <f>SUM(H1044:H1084)</f>
        <v>5969.6230000000005</v>
      </c>
      <c r="I1086" s="164"/>
      <c r="J1086" s="160"/>
      <c r="K1086" s="165"/>
      <c r="L1086" s="150"/>
      <c r="M1086" s="163">
        <f>SUM(M1044:M1084)</f>
        <v>48123.7691</v>
      </c>
    </row>
    <row r="1087" spans="1:13" ht="13.5" thickBot="1">
      <c r="A1087" s="166" t="s">
        <v>144</v>
      </c>
      <c r="B1087" s="166"/>
      <c r="C1087" s="166"/>
      <c r="D1087" s="166"/>
      <c r="E1087" s="167"/>
      <c r="F1087" s="167"/>
      <c r="G1087" s="167"/>
      <c r="H1087" s="168">
        <v>0</v>
      </c>
      <c r="I1087" s="169"/>
      <c r="J1087" s="166"/>
      <c r="K1087" s="170"/>
      <c r="L1087" s="171"/>
      <c r="M1087" s="168">
        <f>M1044+M1047+M1050+M1053+M1056+M1062+M1068</f>
        <v>36246.2881</v>
      </c>
    </row>
    <row r="1088" spans="1:13" ht="12.75">
      <c r="A1088" s="270" t="s">
        <v>320</v>
      </c>
      <c r="B1088" s="270"/>
      <c r="C1088" s="270"/>
      <c r="D1088" s="270"/>
      <c r="E1088" s="270"/>
      <c r="F1088" s="270"/>
      <c r="G1088" s="270"/>
      <c r="H1088" s="270"/>
      <c r="I1088" s="270"/>
      <c r="J1088" s="270"/>
      <c r="K1088" s="270"/>
      <c r="L1088" s="270"/>
      <c r="M1088" s="270"/>
    </row>
    <row r="1089" spans="1:13" ht="12.75">
      <c r="A1089" s="267" t="s">
        <v>349</v>
      </c>
      <c r="B1089" s="267"/>
      <c r="C1089" s="267"/>
      <c r="D1089" s="267"/>
      <c r="E1089" s="267"/>
      <c r="F1089" s="267"/>
      <c r="G1089" s="267"/>
      <c r="H1089" s="267"/>
      <c r="I1089" s="267"/>
      <c r="J1089" s="267"/>
      <c r="K1089" s="267"/>
      <c r="L1089" s="267"/>
      <c r="M1089" s="267"/>
    </row>
    <row r="1090" spans="1:13" ht="12.75">
      <c r="A1090" s="267" t="s">
        <v>350</v>
      </c>
      <c r="B1090" s="267"/>
      <c r="C1090" s="267"/>
      <c r="D1090" s="267"/>
      <c r="E1090" s="267"/>
      <c r="F1090" s="267"/>
      <c r="G1090" s="267"/>
      <c r="H1090" s="267"/>
      <c r="I1090" s="267"/>
      <c r="J1090" s="267"/>
      <c r="K1090" s="267"/>
      <c r="L1090" s="267"/>
      <c r="M1090" s="267"/>
    </row>
    <row r="1091" spans="1:13" ht="12.75" customHeight="1">
      <c r="A1091" s="267" t="s">
        <v>351</v>
      </c>
      <c r="B1091" s="267"/>
      <c r="C1091" s="267"/>
      <c r="D1091" s="267"/>
      <c r="E1091" s="267"/>
      <c r="F1091" s="267"/>
      <c r="G1091" s="267"/>
      <c r="H1091" s="267"/>
      <c r="I1091" s="267"/>
      <c r="J1091" s="267"/>
      <c r="K1091" s="267"/>
      <c r="L1091" s="267"/>
      <c r="M1091" s="267"/>
    </row>
    <row r="1092" spans="1:13" ht="12.75">
      <c r="A1092" s="269"/>
      <c r="B1092" s="269"/>
      <c r="C1092" s="269"/>
      <c r="D1092" s="269"/>
      <c r="E1092" s="269"/>
      <c r="F1092" s="269"/>
      <c r="G1092" s="269"/>
      <c r="H1092" s="269"/>
      <c r="I1092" s="269"/>
      <c r="J1092" s="269"/>
      <c r="K1092" s="269"/>
      <c r="L1092" s="269"/>
      <c r="M1092" s="269"/>
    </row>
    <row r="1093" spans="1:13" ht="12.75">
      <c r="A1093" s="267" t="s">
        <v>352</v>
      </c>
      <c r="B1093" s="267"/>
      <c r="C1093" s="267"/>
      <c r="D1093" s="267"/>
      <c r="E1093" s="267"/>
      <c r="F1093" s="267"/>
      <c r="G1093" s="267"/>
      <c r="H1093" s="267"/>
      <c r="I1093" s="267"/>
      <c r="J1093" s="267"/>
      <c r="K1093" s="267"/>
      <c r="L1093" s="267"/>
      <c r="M1093" s="267"/>
    </row>
    <row r="1094" spans="1:13" ht="12.75">
      <c r="A1094" s="267" t="s">
        <v>368</v>
      </c>
      <c r="B1094" s="267"/>
      <c r="C1094" s="267"/>
      <c r="D1094" s="267"/>
      <c r="E1094" s="267"/>
      <c r="F1094" s="267"/>
      <c r="G1094" s="267"/>
      <c r="H1094" s="267"/>
      <c r="I1094" s="267"/>
      <c r="J1094" s="267"/>
      <c r="K1094" s="267"/>
      <c r="L1094" s="267"/>
      <c r="M1094" s="267"/>
    </row>
    <row r="1095" spans="1:13" ht="12.75">
      <c r="A1095" s="267"/>
      <c r="B1095" s="267"/>
      <c r="C1095" s="267"/>
      <c r="D1095" s="267"/>
      <c r="E1095" s="267"/>
      <c r="F1095" s="267"/>
      <c r="G1095" s="267"/>
      <c r="H1095" s="267"/>
      <c r="I1095" s="267"/>
      <c r="J1095" s="267"/>
      <c r="K1095" s="267"/>
      <c r="L1095" s="267"/>
      <c r="M1095" s="267"/>
    </row>
    <row r="1096" spans="1:13" ht="12.75">
      <c r="A1096" s="267"/>
      <c r="B1096" s="267"/>
      <c r="C1096" s="267"/>
      <c r="D1096" s="267"/>
      <c r="E1096" s="267"/>
      <c r="F1096" s="267"/>
      <c r="G1096" s="267"/>
      <c r="H1096" s="267"/>
      <c r="I1096" s="267"/>
      <c r="J1096" s="267"/>
      <c r="K1096" s="267"/>
      <c r="L1096" s="267"/>
      <c r="M1096" s="267"/>
    </row>
    <row r="1097" spans="1:13" ht="12.75">
      <c r="A1097" s="267" t="s">
        <v>367</v>
      </c>
      <c r="B1097" s="267"/>
      <c r="C1097" s="267"/>
      <c r="D1097" s="267"/>
      <c r="E1097" s="267"/>
      <c r="F1097" s="267"/>
      <c r="G1097" s="267"/>
      <c r="H1097" s="267"/>
      <c r="I1097" s="267"/>
      <c r="J1097" s="267"/>
      <c r="K1097" s="267"/>
      <c r="L1097" s="267"/>
      <c r="M1097" s="267"/>
    </row>
    <row r="1098" spans="1:13" ht="12.75">
      <c r="A1098" s="267" t="s">
        <v>370</v>
      </c>
      <c r="B1098" s="267"/>
      <c r="C1098" s="267"/>
      <c r="D1098" s="267"/>
      <c r="E1098" s="267"/>
      <c r="F1098" s="267"/>
      <c r="G1098" s="267"/>
      <c r="H1098" s="267"/>
      <c r="I1098" s="267"/>
      <c r="J1098" s="267"/>
      <c r="K1098" s="267"/>
      <c r="L1098" s="267"/>
      <c r="M1098" s="267"/>
    </row>
    <row r="1099" spans="1:13" ht="12.75">
      <c r="A1099" s="267"/>
      <c r="B1099" s="267"/>
      <c r="C1099" s="267"/>
      <c r="D1099" s="267"/>
      <c r="E1099" s="267"/>
      <c r="F1099" s="267"/>
      <c r="G1099" s="267"/>
      <c r="H1099" s="267"/>
      <c r="I1099" s="267"/>
      <c r="J1099" s="267"/>
      <c r="K1099" s="267"/>
      <c r="L1099" s="267"/>
      <c r="M1099" s="267"/>
    </row>
    <row r="1100" spans="1:13" ht="12.75">
      <c r="A1100" s="268"/>
      <c r="B1100" s="268"/>
      <c r="C1100" s="268"/>
      <c r="D1100" s="268"/>
      <c r="E1100" s="268"/>
      <c r="F1100" s="268"/>
      <c r="G1100" s="268"/>
      <c r="H1100" s="268"/>
      <c r="I1100" s="268"/>
      <c r="J1100" s="268"/>
      <c r="K1100" s="268"/>
      <c r="L1100" s="268"/>
      <c r="M1100" s="268"/>
    </row>
    <row r="1101" spans="1:13" ht="12.75">
      <c r="A1101" s="268"/>
      <c r="B1101" s="268"/>
      <c r="C1101" s="268"/>
      <c r="D1101" s="268"/>
      <c r="E1101" s="268"/>
      <c r="F1101" s="268"/>
      <c r="G1101" s="268"/>
      <c r="H1101" s="268"/>
      <c r="I1101" s="268"/>
      <c r="J1101" s="268"/>
      <c r="K1101" s="268"/>
      <c r="L1101" s="268"/>
      <c r="M1101" s="268"/>
    </row>
    <row r="1102" spans="1:13" ht="12.75">
      <c r="A1102" s="268"/>
      <c r="B1102" s="268"/>
      <c r="C1102" s="268"/>
      <c r="D1102" s="268"/>
      <c r="E1102" s="268"/>
      <c r="F1102" s="268"/>
      <c r="G1102" s="268"/>
      <c r="H1102" s="268"/>
      <c r="I1102" s="268"/>
      <c r="J1102" s="268"/>
      <c r="K1102" s="268"/>
      <c r="L1102" s="268"/>
      <c r="M1102" s="268"/>
    </row>
  </sheetData>
  <sheetProtection password="8A09" sheet="1" objects="1" scenarios="1"/>
  <mergeCells count="3518">
    <mergeCell ref="F255:F256"/>
    <mergeCell ref="G255:G256"/>
    <mergeCell ref="H255:H256"/>
    <mergeCell ref="J255:J256"/>
    <mergeCell ref="A255:B255"/>
    <mergeCell ref="C255:C256"/>
    <mergeCell ref="D255:D256"/>
    <mergeCell ref="E255:E256"/>
    <mergeCell ref="A256:B256"/>
    <mergeCell ref="D150:D151"/>
    <mergeCell ref="E150:E151"/>
    <mergeCell ref="A252:B252"/>
    <mergeCell ref="C252:C253"/>
    <mergeCell ref="D252:D253"/>
    <mergeCell ref="E252:E253"/>
    <mergeCell ref="A253:B253"/>
    <mergeCell ref="A210:B210"/>
    <mergeCell ref="C210:C211"/>
    <mergeCell ref="D210:D211"/>
    <mergeCell ref="K150:K151"/>
    <mergeCell ref="L150:L151"/>
    <mergeCell ref="M150:M151"/>
    <mergeCell ref="A151:B151"/>
    <mergeCell ref="F150:F151"/>
    <mergeCell ref="G150:G151"/>
    <mergeCell ref="H150:H151"/>
    <mergeCell ref="J150:J151"/>
    <mergeCell ref="A150:B150"/>
    <mergeCell ref="C150:C151"/>
    <mergeCell ref="M147:M148"/>
    <mergeCell ref="A148:B148"/>
    <mergeCell ref="F147:F148"/>
    <mergeCell ref="G147:G148"/>
    <mergeCell ref="H147:H148"/>
    <mergeCell ref="J147:J148"/>
    <mergeCell ref="K147:K148"/>
    <mergeCell ref="L147:L148"/>
    <mergeCell ref="M1056:M1057"/>
    <mergeCell ref="A1057:B1057"/>
    <mergeCell ref="F1056:F1057"/>
    <mergeCell ref="G1056:G1057"/>
    <mergeCell ref="H1056:H1057"/>
    <mergeCell ref="J1056:J1057"/>
    <mergeCell ref="A1056:B1056"/>
    <mergeCell ref="C1056:C1057"/>
    <mergeCell ref="D1056:D1057"/>
    <mergeCell ref="E1056:E1057"/>
    <mergeCell ref="K1050:K1051"/>
    <mergeCell ref="L1050:L1051"/>
    <mergeCell ref="K1053:K1054"/>
    <mergeCell ref="L1053:L1054"/>
    <mergeCell ref="K1056:K1057"/>
    <mergeCell ref="L1056:L1057"/>
    <mergeCell ref="M1050:M1051"/>
    <mergeCell ref="A1051:B1051"/>
    <mergeCell ref="F1050:F1051"/>
    <mergeCell ref="G1050:G1051"/>
    <mergeCell ref="H1050:H1051"/>
    <mergeCell ref="J1050:J1051"/>
    <mergeCell ref="A1050:B1050"/>
    <mergeCell ref="C1050:C1051"/>
    <mergeCell ref="D1050:D1051"/>
    <mergeCell ref="E1050:E1051"/>
    <mergeCell ref="M1053:M1054"/>
    <mergeCell ref="A1054:B1054"/>
    <mergeCell ref="F1053:F1054"/>
    <mergeCell ref="G1053:G1054"/>
    <mergeCell ref="H1053:H1054"/>
    <mergeCell ref="J1053:J1054"/>
    <mergeCell ref="A1053:B1053"/>
    <mergeCell ref="C1053:C1054"/>
    <mergeCell ref="D1053:D1054"/>
    <mergeCell ref="E1053:E1054"/>
    <mergeCell ref="J1012:J1013"/>
    <mergeCell ref="K1012:K1013"/>
    <mergeCell ref="J1015:J1016"/>
    <mergeCell ref="K1015:K1016"/>
    <mergeCell ref="K1018:K1019"/>
    <mergeCell ref="E1018:E1019"/>
    <mergeCell ref="K1021:K1022"/>
    <mergeCell ref="J1024:J1025"/>
    <mergeCell ref="L1012:L1013"/>
    <mergeCell ref="M1012:M1013"/>
    <mergeCell ref="E1012:E1013"/>
    <mergeCell ref="F1012:F1013"/>
    <mergeCell ref="G1012:G1013"/>
    <mergeCell ref="H1012:H1013"/>
    <mergeCell ref="A1016:B1016"/>
    <mergeCell ref="A1012:B1012"/>
    <mergeCell ref="C1012:C1013"/>
    <mergeCell ref="D1012:D1013"/>
    <mergeCell ref="A1013:B1013"/>
    <mergeCell ref="L1015:L1016"/>
    <mergeCell ref="M1015:M1016"/>
    <mergeCell ref="J971:J972"/>
    <mergeCell ref="K971:K972"/>
    <mergeCell ref="L971:L972"/>
    <mergeCell ref="M971:M972"/>
    <mergeCell ref="M986:M987"/>
    <mergeCell ref="J983:J984"/>
    <mergeCell ref="K983:K984"/>
    <mergeCell ref="L983:L984"/>
    <mergeCell ref="E971:E972"/>
    <mergeCell ref="F971:F972"/>
    <mergeCell ref="G971:G972"/>
    <mergeCell ref="H971:H972"/>
    <mergeCell ref="J968:J969"/>
    <mergeCell ref="K968:K969"/>
    <mergeCell ref="L968:L969"/>
    <mergeCell ref="M968:M969"/>
    <mergeCell ref="E968:E969"/>
    <mergeCell ref="F968:F969"/>
    <mergeCell ref="G968:G969"/>
    <mergeCell ref="H968:H969"/>
    <mergeCell ref="A1060:B1060"/>
    <mergeCell ref="A968:B968"/>
    <mergeCell ref="C968:C969"/>
    <mergeCell ref="D968:D969"/>
    <mergeCell ref="A969:B969"/>
    <mergeCell ref="A971:B971"/>
    <mergeCell ref="C971:C972"/>
    <mergeCell ref="D971:D972"/>
    <mergeCell ref="A972:B972"/>
    <mergeCell ref="A1015:B1015"/>
    <mergeCell ref="J1059:J1060"/>
    <mergeCell ref="K1059:K1060"/>
    <mergeCell ref="L1059:L1060"/>
    <mergeCell ref="M1059:M1060"/>
    <mergeCell ref="L1047:L1048"/>
    <mergeCell ref="M1047:M1048"/>
    <mergeCell ref="A1048:B1048"/>
    <mergeCell ref="A1059:B1059"/>
    <mergeCell ref="C1059:C1060"/>
    <mergeCell ref="D1059:D1060"/>
    <mergeCell ref="E1059:E1060"/>
    <mergeCell ref="F1059:F1060"/>
    <mergeCell ref="G1059:G1060"/>
    <mergeCell ref="H1059:H1060"/>
    <mergeCell ref="A801:M801"/>
    <mergeCell ref="A1047:B1047"/>
    <mergeCell ref="C1047:C1048"/>
    <mergeCell ref="D1047:D1048"/>
    <mergeCell ref="E1047:E1048"/>
    <mergeCell ref="F1047:F1048"/>
    <mergeCell ref="G1047:G1048"/>
    <mergeCell ref="H1047:H1048"/>
    <mergeCell ref="J1047:J1048"/>
    <mergeCell ref="K1047:K1048"/>
    <mergeCell ref="G210:G211"/>
    <mergeCell ref="K714:K715"/>
    <mergeCell ref="K267:K268"/>
    <mergeCell ref="A851:M853"/>
    <mergeCell ref="A302:M303"/>
    <mergeCell ref="A351:M351"/>
    <mergeCell ref="M210:M211"/>
    <mergeCell ref="A211:B211"/>
    <mergeCell ref="F210:F211"/>
    <mergeCell ref="A802:M803"/>
    <mergeCell ref="H32:H33"/>
    <mergeCell ref="H210:H211"/>
    <mergeCell ref="J210:J211"/>
    <mergeCell ref="J243:J244"/>
    <mergeCell ref="A86:M88"/>
    <mergeCell ref="A125:M128"/>
    <mergeCell ref="A147:B147"/>
    <mergeCell ref="C147:C148"/>
    <mergeCell ref="D147:D148"/>
    <mergeCell ref="E147:E148"/>
    <mergeCell ref="M165:M166"/>
    <mergeCell ref="A166:B166"/>
    <mergeCell ref="D32:D33"/>
    <mergeCell ref="E32:E33"/>
    <mergeCell ref="A33:B33"/>
    <mergeCell ref="J165:J166"/>
    <mergeCell ref="A165:B165"/>
    <mergeCell ref="C165:C166"/>
    <mergeCell ref="D165:D166"/>
    <mergeCell ref="D159:D160"/>
    <mergeCell ref="A8:M8"/>
    <mergeCell ref="E14:G14"/>
    <mergeCell ref="A10:M13"/>
    <mergeCell ref="A186:M187"/>
    <mergeCell ref="J32:J33"/>
    <mergeCell ref="A32:B32"/>
    <mergeCell ref="C32:C33"/>
    <mergeCell ref="G20:G21"/>
    <mergeCell ref="H20:H21"/>
    <mergeCell ref="A20:B20"/>
    <mergeCell ref="M279:M280"/>
    <mergeCell ref="A280:B280"/>
    <mergeCell ref="F279:F280"/>
    <mergeCell ref="G279:G280"/>
    <mergeCell ref="H279:H280"/>
    <mergeCell ref="J279:J280"/>
    <mergeCell ref="A279:B279"/>
    <mergeCell ref="C279:C280"/>
    <mergeCell ref="D279:D280"/>
    <mergeCell ref="E279:E280"/>
    <mergeCell ref="E210:E211"/>
    <mergeCell ref="M647:M648"/>
    <mergeCell ref="H650:H651"/>
    <mergeCell ref="J650:J651"/>
    <mergeCell ref="F282:F283"/>
    <mergeCell ref="G282:G283"/>
    <mergeCell ref="H282:H283"/>
    <mergeCell ref="J282:J283"/>
    <mergeCell ref="M282:M283"/>
    <mergeCell ref="F587:F588"/>
    <mergeCell ref="G587:G588"/>
    <mergeCell ref="L267:L268"/>
    <mergeCell ref="M267:M268"/>
    <mergeCell ref="A268:B268"/>
    <mergeCell ref="F267:F268"/>
    <mergeCell ref="G267:G268"/>
    <mergeCell ref="H267:H268"/>
    <mergeCell ref="J267:J268"/>
    <mergeCell ref="A267:B267"/>
    <mergeCell ref="C267:C268"/>
    <mergeCell ref="D267:D268"/>
    <mergeCell ref="E267:E268"/>
    <mergeCell ref="M264:M265"/>
    <mergeCell ref="A265:B265"/>
    <mergeCell ref="F264:F265"/>
    <mergeCell ref="G264:G265"/>
    <mergeCell ref="H264:H265"/>
    <mergeCell ref="J264:J265"/>
    <mergeCell ref="A264:B264"/>
    <mergeCell ref="C264:C265"/>
    <mergeCell ref="D264:D265"/>
    <mergeCell ref="E264:E265"/>
    <mergeCell ref="K261:K262"/>
    <mergeCell ref="L261:L262"/>
    <mergeCell ref="K264:K265"/>
    <mergeCell ref="L264:L265"/>
    <mergeCell ref="M261:M262"/>
    <mergeCell ref="A262:B262"/>
    <mergeCell ref="F261:F262"/>
    <mergeCell ref="G261:G262"/>
    <mergeCell ref="H261:H262"/>
    <mergeCell ref="J261:J262"/>
    <mergeCell ref="A261:B261"/>
    <mergeCell ref="C261:C262"/>
    <mergeCell ref="D261:D262"/>
    <mergeCell ref="E261:E262"/>
    <mergeCell ref="A258:B258"/>
    <mergeCell ref="C258:C259"/>
    <mergeCell ref="D258:D259"/>
    <mergeCell ref="E258:E259"/>
    <mergeCell ref="L249:L250"/>
    <mergeCell ref="K258:K259"/>
    <mergeCell ref="L258:L259"/>
    <mergeCell ref="M258:M259"/>
    <mergeCell ref="K252:K253"/>
    <mergeCell ref="L252:L253"/>
    <mergeCell ref="M252:M253"/>
    <mergeCell ref="K255:K256"/>
    <mergeCell ref="L255:L256"/>
    <mergeCell ref="M255:M256"/>
    <mergeCell ref="M249:M250"/>
    <mergeCell ref="A250:B250"/>
    <mergeCell ref="F249:F250"/>
    <mergeCell ref="G249:G250"/>
    <mergeCell ref="H249:H250"/>
    <mergeCell ref="J249:J250"/>
    <mergeCell ref="A249:B249"/>
    <mergeCell ref="C249:C250"/>
    <mergeCell ref="D249:D250"/>
    <mergeCell ref="E249:E250"/>
    <mergeCell ref="M246:M247"/>
    <mergeCell ref="A247:B247"/>
    <mergeCell ref="E246:E247"/>
    <mergeCell ref="F246:F247"/>
    <mergeCell ref="G246:G247"/>
    <mergeCell ref="H246:H247"/>
    <mergeCell ref="J246:J247"/>
    <mergeCell ref="L276:L277"/>
    <mergeCell ref="A283:B283"/>
    <mergeCell ref="A246:B246"/>
    <mergeCell ref="C246:C247"/>
    <mergeCell ref="D246:D247"/>
    <mergeCell ref="A282:B282"/>
    <mergeCell ref="C282:C283"/>
    <mergeCell ref="D282:D283"/>
    <mergeCell ref="K246:K247"/>
    <mergeCell ref="L246:L247"/>
    <mergeCell ref="K276:K277"/>
    <mergeCell ref="K249:K250"/>
    <mergeCell ref="J258:J259"/>
    <mergeCell ref="F252:F253"/>
    <mergeCell ref="G252:G253"/>
    <mergeCell ref="H252:H253"/>
    <mergeCell ref="J252:J253"/>
    <mergeCell ref="F258:F259"/>
    <mergeCell ref="G258:G259"/>
    <mergeCell ref="H258:H259"/>
    <mergeCell ref="F240:F241"/>
    <mergeCell ref="G240:G241"/>
    <mergeCell ref="H240:H241"/>
    <mergeCell ref="A240:B240"/>
    <mergeCell ref="C240:C241"/>
    <mergeCell ref="K243:K244"/>
    <mergeCell ref="L243:L244"/>
    <mergeCell ref="M243:M244"/>
    <mergeCell ref="E243:E244"/>
    <mergeCell ref="F243:F244"/>
    <mergeCell ref="G243:G244"/>
    <mergeCell ref="H243:H244"/>
    <mergeCell ref="K240:K241"/>
    <mergeCell ref="L240:L241"/>
    <mergeCell ref="M240:M241"/>
    <mergeCell ref="J240:J241"/>
    <mergeCell ref="D872:D873"/>
    <mergeCell ref="E872:E873"/>
    <mergeCell ref="M596:M597"/>
    <mergeCell ref="A597:B597"/>
    <mergeCell ref="L714:L715"/>
    <mergeCell ref="J647:J648"/>
    <mergeCell ref="L720:L721"/>
    <mergeCell ref="H647:H648"/>
    <mergeCell ref="J681:M681"/>
    <mergeCell ref="J714:J715"/>
    <mergeCell ref="K866:K867"/>
    <mergeCell ref="L866:L867"/>
    <mergeCell ref="M872:M873"/>
    <mergeCell ref="A873:B873"/>
    <mergeCell ref="F872:F873"/>
    <mergeCell ref="G872:G873"/>
    <mergeCell ref="H872:H873"/>
    <mergeCell ref="J872:J873"/>
    <mergeCell ref="A872:B872"/>
    <mergeCell ref="C872:C873"/>
    <mergeCell ref="K872:K873"/>
    <mergeCell ref="L872:L873"/>
    <mergeCell ref="M866:M867"/>
    <mergeCell ref="A867:B867"/>
    <mergeCell ref="F866:F867"/>
    <mergeCell ref="G866:G867"/>
    <mergeCell ref="H866:H867"/>
    <mergeCell ref="J866:J867"/>
    <mergeCell ref="A866:B866"/>
    <mergeCell ref="C866:C867"/>
    <mergeCell ref="D866:D867"/>
    <mergeCell ref="E866:E867"/>
    <mergeCell ref="K839:K840"/>
    <mergeCell ref="L839:L840"/>
    <mergeCell ref="L842:L843"/>
    <mergeCell ref="L845:L846"/>
    <mergeCell ref="A850:M850"/>
    <mergeCell ref="E854:G854"/>
    <mergeCell ref="J854:M854"/>
    <mergeCell ref="A839:B839"/>
    <mergeCell ref="M839:M840"/>
    <mergeCell ref="A840:B840"/>
    <mergeCell ref="J839:J840"/>
    <mergeCell ref="M845:M846"/>
    <mergeCell ref="A846:B846"/>
    <mergeCell ref="F845:F846"/>
    <mergeCell ref="G845:G846"/>
    <mergeCell ref="H845:H846"/>
    <mergeCell ref="J845:J846"/>
    <mergeCell ref="A845:B845"/>
    <mergeCell ref="C845:C846"/>
    <mergeCell ref="D845:D846"/>
    <mergeCell ref="E845:E846"/>
    <mergeCell ref="K842:K843"/>
    <mergeCell ref="K845:K846"/>
    <mergeCell ref="M842:M843"/>
    <mergeCell ref="A843:B843"/>
    <mergeCell ref="F842:F843"/>
    <mergeCell ref="G842:G843"/>
    <mergeCell ref="H842:H843"/>
    <mergeCell ref="J842:J843"/>
    <mergeCell ref="A842:B842"/>
    <mergeCell ref="C842:C843"/>
    <mergeCell ref="D842:D843"/>
    <mergeCell ref="E842:E843"/>
    <mergeCell ref="C839:C840"/>
    <mergeCell ref="D839:D840"/>
    <mergeCell ref="E839:E840"/>
    <mergeCell ref="F839:F840"/>
    <mergeCell ref="G839:G840"/>
    <mergeCell ref="H839:H840"/>
    <mergeCell ref="K836:K837"/>
    <mergeCell ref="L836:L837"/>
    <mergeCell ref="M836:M837"/>
    <mergeCell ref="A837:B837"/>
    <mergeCell ref="A830:M830"/>
    <mergeCell ref="E833:G833"/>
    <mergeCell ref="J833:M833"/>
    <mergeCell ref="F836:F837"/>
    <mergeCell ref="G836:G837"/>
    <mergeCell ref="H836:H837"/>
    <mergeCell ref="J836:J837"/>
    <mergeCell ref="A836:B836"/>
    <mergeCell ref="K825:K826"/>
    <mergeCell ref="L825:L826"/>
    <mergeCell ref="M825:M826"/>
    <mergeCell ref="A826:B826"/>
    <mergeCell ref="F825:F826"/>
    <mergeCell ref="G825:G826"/>
    <mergeCell ref="H825:H826"/>
    <mergeCell ref="J825:J826"/>
    <mergeCell ref="A825:B825"/>
    <mergeCell ref="C825:C826"/>
    <mergeCell ref="M822:M823"/>
    <mergeCell ref="A823:B823"/>
    <mergeCell ref="F822:F823"/>
    <mergeCell ref="G822:G823"/>
    <mergeCell ref="H822:H823"/>
    <mergeCell ref="J822:J823"/>
    <mergeCell ref="A822:B822"/>
    <mergeCell ref="C822:C823"/>
    <mergeCell ref="K819:K820"/>
    <mergeCell ref="L819:L820"/>
    <mergeCell ref="K822:K823"/>
    <mergeCell ref="L822:L823"/>
    <mergeCell ref="M819:M820"/>
    <mergeCell ref="A820:B820"/>
    <mergeCell ref="F819:F820"/>
    <mergeCell ref="G819:G820"/>
    <mergeCell ref="H819:H820"/>
    <mergeCell ref="J819:J820"/>
    <mergeCell ref="A819:B819"/>
    <mergeCell ref="C819:C820"/>
    <mergeCell ref="D819:D820"/>
    <mergeCell ref="E819:E820"/>
    <mergeCell ref="M816:M817"/>
    <mergeCell ref="A817:B817"/>
    <mergeCell ref="F816:F817"/>
    <mergeCell ref="G816:G817"/>
    <mergeCell ref="H816:H817"/>
    <mergeCell ref="J816:J817"/>
    <mergeCell ref="A816:B816"/>
    <mergeCell ref="C816:C817"/>
    <mergeCell ref="D816:D817"/>
    <mergeCell ref="E816:E817"/>
    <mergeCell ref="K813:K814"/>
    <mergeCell ref="L813:L814"/>
    <mergeCell ref="K816:K817"/>
    <mergeCell ref="L816:L817"/>
    <mergeCell ref="G813:G814"/>
    <mergeCell ref="H813:H814"/>
    <mergeCell ref="J813:J814"/>
    <mergeCell ref="A813:B813"/>
    <mergeCell ref="C813:C814"/>
    <mergeCell ref="D813:D814"/>
    <mergeCell ref="E813:E814"/>
    <mergeCell ref="K863:K864"/>
    <mergeCell ref="L863:L864"/>
    <mergeCell ref="M863:M864"/>
    <mergeCell ref="F863:F864"/>
    <mergeCell ref="G863:G864"/>
    <mergeCell ref="H863:H864"/>
    <mergeCell ref="J863:J864"/>
    <mergeCell ref="A863:B863"/>
    <mergeCell ref="C863:C864"/>
    <mergeCell ref="D863:D864"/>
    <mergeCell ref="E863:E864"/>
    <mergeCell ref="A864:B864"/>
    <mergeCell ref="K860:K861"/>
    <mergeCell ref="L860:L861"/>
    <mergeCell ref="M860:M861"/>
    <mergeCell ref="F860:F861"/>
    <mergeCell ref="G860:G861"/>
    <mergeCell ref="H860:H861"/>
    <mergeCell ref="J860:J861"/>
    <mergeCell ref="A860:B860"/>
    <mergeCell ref="C860:C861"/>
    <mergeCell ref="D860:D861"/>
    <mergeCell ref="E860:E861"/>
    <mergeCell ref="A861:B861"/>
    <mergeCell ref="K857:K858"/>
    <mergeCell ref="L857:L858"/>
    <mergeCell ref="M857:M858"/>
    <mergeCell ref="F857:F858"/>
    <mergeCell ref="G857:G858"/>
    <mergeCell ref="H857:H858"/>
    <mergeCell ref="J857:J858"/>
    <mergeCell ref="A857:B857"/>
    <mergeCell ref="C857:C858"/>
    <mergeCell ref="D857:D858"/>
    <mergeCell ref="E857:E858"/>
    <mergeCell ref="A858:B858"/>
    <mergeCell ref="A811:B811"/>
    <mergeCell ref="D822:D823"/>
    <mergeCell ref="E822:E823"/>
    <mergeCell ref="D825:D826"/>
    <mergeCell ref="E825:E826"/>
    <mergeCell ref="A814:B814"/>
    <mergeCell ref="L810:L811"/>
    <mergeCell ref="H810:H811"/>
    <mergeCell ref="M810:M811"/>
    <mergeCell ref="C836:C837"/>
    <mergeCell ref="D836:D837"/>
    <mergeCell ref="E836:E837"/>
    <mergeCell ref="A831:M832"/>
    <mergeCell ref="J810:J811"/>
    <mergeCell ref="M813:M814"/>
    <mergeCell ref="F813:F814"/>
    <mergeCell ref="L807:L808"/>
    <mergeCell ref="M807:M808"/>
    <mergeCell ref="A808:B808"/>
    <mergeCell ref="A810:B810"/>
    <mergeCell ref="C810:C811"/>
    <mergeCell ref="D810:D811"/>
    <mergeCell ref="E810:E811"/>
    <mergeCell ref="F810:F811"/>
    <mergeCell ref="G810:G811"/>
    <mergeCell ref="K810:K811"/>
    <mergeCell ref="O805:P805"/>
    <mergeCell ref="A807:B807"/>
    <mergeCell ref="C807:C808"/>
    <mergeCell ref="D807:D808"/>
    <mergeCell ref="E807:E808"/>
    <mergeCell ref="F807:F808"/>
    <mergeCell ref="G807:G808"/>
    <mergeCell ref="H807:H808"/>
    <mergeCell ref="J807:J808"/>
    <mergeCell ref="K807:K808"/>
    <mergeCell ref="E804:G804"/>
    <mergeCell ref="J804:M804"/>
    <mergeCell ref="K20:K21"/>
    <mergeCell ref="L20:L21"/>
    <mergeCell ref="M20:M21"/>
    <mergeCell ref="H735:H736"/>
    <mergeCell ref="J20:J21"/>
    <mergeCell ref="H732:H733"/>
    <mergeCell ref="E714:E715"/>
    <mergeCell ref="G732:G733"/>
    <mergeCell ref="E20:E21"/>
    <mergeCell ref="A596:B596"/>
    <mergeCell ref="C596:C597"/>
    <mergeCell ref="D596:D597"/>
    <mergeCell ref="E596:E597"/>
    <mergeCell ref="D525:D526"/>
    <mergeCell ref="E525:E526"/>
    <mergeCell ref="A522:B522"/>
    <mergeCell ref="E587:E588"/>
    <mergeCell ref="E282:E283"/>
    <mergeCell ref="D729:D730"/>
    <mergeCell ref="A730:B730"/>
    <mergeCell ref="C20:C21"/>
    <mergeCell ref="D20:D21"/>
    <mergeCell ref="A241:B241"/>
    <mergeCell ref="A243:B243"/>
    <mergeCell ref="C243:C244"/>
    <mergeCell ref="D243:D244"/>
    <mergeCell ref="A244:B244"/>
    <mergeCell ref="A259:B259"/>
    <mergeCell ref="A735:B735"/>
    <mergeCell ref="C735:C736"/>
    <mergeCell ref="D735:D736"/>
    <mergeCell ref="A736:B736"/>
    <mergeCell ref="M714:M715"/>
    <mergeCell ref="A715:B715"/>
    <mergeCell ref="A720:B720"/>
    <mergeCell ref="C720:C721"/>
    <mergeCell ref="D720:D721"/>
    <mergeCell ref="E720:E721"/>
    <mergeCell ref="F720:F721"/>
    <mergeCell ref="G720:G721"/>
    <mergeCell ref="H720:H721"/>
    <mergeCell ref="D714:D715"/>
    <mergeCell ref="C714:C715"/>
    <mergeCell ref="A650:B650"/>
    <mergeCell ref="C650:C651"/>
    <mergeCell ref="A671:B671"/>
    <mergeCell ref="C671:C672"/>
    <mergeCell ref="C659:C660"/>
    <mergeCell ref="A684:B684"/>
    <mergeCell ref="A696:B696"/>
    <mergeCell ref="A659:B659"/>
    <mergeCell ref="A699:B699"/>
    <mergeCell ref="D647:D648"/>
    <mergeCell ref="E647:E648"/>
    <mergeCell ref="C696:C697"/>
    <mergeCell ref="A647:B647"/>
    <mergeCell ref="C647:C648"/>
    <mergeCell ref="E681:G681"/>
    <mergeCell ref="G690:G691"/>
    <mergeCell ref="G647:G648"/>
    <mergeCell ref="E650:E651"/>
    <mergeCell ref="F650:F651"/>
    <mergeCell ref="F711:F712"/>
    <mergeCell ref="E693:E694"/>
    <mergeCell ref="A648:B648"/>
    <mergeCell ref="F647:F648"/>
    <mergeCell ref="A711:B711"/>
    <mergeCell ref="C687:C688"/>
    <mergeCell ref="C711:C712"/>
    <mergeCell ref="A688:B688"/>
    <mergeCell ref="D687:D688"/>
    <mergeCell ref="D650:D651"/>
    <mergeCell ref="F714:F715"/>
    <mergeCell ref="D690:D691"/>
    <mergeCell ref="F690:F691"/>
    <mergeCell ref="A733:B733"/>
    <mergeCell ref="A732:B732"/>
    <mergeCell ref="C732:C733"/>
    <mergeCell ref="D732:D733"/>
    <mergeCell ref="E717:E718"/>
    <mergeCell ref="A690:B690"/>
    <mergeCell ref="A697:B697"/>
    <mergeCell ref="A739:B739"/>
    <mergeCell ref="L738:L739"/>
    <mergeCell ref="K738:K739"/>
    <mergeCell ref="J738:J739"/>
    <mergeCell ref="H738:H739"/>
    <mergeCell ref="G738:G739"/>
    <mergeCell ref="F738:F739"/>
    <mergeCell ref="A738:B738"/>
    <mergeCell ref="C738:C739"/>
    <mergeCell ref="D738:D739"/>
    <mergeCell ref="J732:J733"/>
    <mergeCell ref="J720:J721"/>
    <mergeCell ref="K720:K721"/>
    <mergeCell ref="J723:J724"/>
    <mergeCell ref="K723:K724"/>
    <mergeCell ref="J726:J727"/>
    <mergeCell ref="J729:J730"/>
    <mergeCell ref="K729:K730"/>
    <mergeCell ref="K732:K733"/>
    <mergeCell ref="H729:H730"/>
    <mergeCell ref="G723:G724"/>
    <mergeCell ref="E732:E733"/>
    <mergeCell ref="F732:F733"/>
    <mergeCell ref="G726:G727"/>
    <mergeCell ref="H726:H727"/>
    <mergeCell ref="E729:E730"/>
    <mergeCell ref="E723:E724"/>
    <mergeCell ref="F723:F724"/>
    <mergeCell ref="M540:M541"/>
    <mergeCell ref="A541:B541"/>
    <mergeCell ref="F540:F541"/>
    <mergeCell ref="G540:G541"/>
    <mergeCell ref="H540:H541"/>
    <mergeCell ref="J540:J541"/>
    <mergeCell ref="A540:B540"/>
    <mergeCell ref="C540:C541"/>
    <mergeCell ref="D540:D541"/>
    <mergeCell ref="E540:E541"/>
    <mergeCell ref="K537:K538"/>
    <mergeCell ref="L537:L538"/>
    <mergeCell ref="K540:K541"/>
    <mergeCell ref="L540:L541"/>
    <mergeCell ref="M537:M538"/>
    <mergeCell ref="A538:B538"/>
    <mergeCell ref="F537:F538"/>
    <mergeCell ref="G537:G538"/>
    <mergeCell ref="H537:H538"/>
    <mergeCell ref="J537:J538"/>
    <mergeCell ref="A537:B537"/>
    <mergeCell ref="C537:C538"/>
    <mergeCell ref="D537:D538"/>
    <mergeCell ref="E537:E538"/>
    <mergeCell ref="M534:M535"/>
    <mergeCell ref="A535:B535"/>
    <mergeCell ref="F534:F535"/>
    <mergeCell ref="G534:G535"/>
    <mergeCell ref="H534:H535"/>
    <mergeCell ref="J534:J535"/>
    <mergeCell ref="A534:B534"/>
    <mergeCell ref="C534:C535"/>
    <mergeCell ref="D534:D535"/>
    <mergeCell ref="E534:E535"/>
    <mergeCell ref="K531:K532"/>
    <mergeCell ref="L531:L532"/>
    <mergeCell ref="K534:K535"/>
    <mergeCell ref="L534:L535"/>
    <mergeCell ref="M531:M532"/>
    <mergeCell ref="A532:B532"/>
    <mergeCell ref="F531:F532"/>
    <mergeCell ref="G531:G532"/>
    <mergeCell ref="H531:H532"/>
    <mergeCell ref="J531:J532"/>
    <mergeCell ref="A531:B531"/>
    <mergeCell ref="C531:C532"/>
    <mergeCell ref="D531:D532"/>
    <mergeCell ref="E531:E532"/>
    <mergeCell ref="M528:M529"/>
    <mergeCell ref="A529:B529"/>
    <mergeCell ref="F528:F529"/>
    <mergeCell ref="G528:G529"/>
    <mergeCell ref="H528:H529"/>
    <mergeCell ref="J528:J529"/>
    <mergeCell ref="A528:B528"/>
    <mergeCell ref="C528:C529"/>
    <mergeCell ref="D528:D529"/>
    <mergeCell ref="E528:E529"/>
    <mergeCell ref="K528:K529"/>
    <mergeCell ref="L528:L529"/>
    <mergeCell ref="K522:K523"/>
    <mergeCell ref="L522:L523"/>
    <mergeCell ref="M525:M526"/>
    <mergeCell ref="A526:B526"/>
    <mergeCell ref="F525:F526"/>
    <mergeCell ref="G525:G526"/>
    <mergeCell ref="H525:H526"/>
    <mergeCell ref="J525:J526"/>
    <mergeCell ref="A525:B525"/>
    <mergeCell ref="C525:C526"/>
    <mergeCell ref="K525:K526"/>
    <mergeCell ref="L525:L526"/>
    <mergeCell ref="A512:M512"/>
    <mergeCell ref="A515:M515"/>
    <mergeCell ref="E519:G519"/>
    <mergeCell ref="J519:M519"/>
    <mergeCell ref="A516:M518"/>
    <mergeCell ref="M522:M523"/>
    <mergeCell ref="A523:B523"/>
    <mergeCell ref="G522:G523"/>
    <mergeCell ref="H522:H523"/>
    <mergeCell ref="J522:J523"/>
    <mergeCell ref="D522:D523"/>
    <mergeCell ref="E522:E523"/>
    <mergeCell ref="C522:C523"/>
    <mergeCell ref="F522:F523"/>
    <mergeCell ref="M506:M507"/>
    <mergeCell ref="A507:B507"/>
    <mergeCell ref="F506:F507"/>
    <mergeCell ref="G506:G507"/>
    <mergeCell ref="H506:H507"/>
    <mergeCell ref="J506:J507"/>
    <mergeCell ref="A506:B506"/>
    <mergeCell ref="C506:C507"/>
    <mergeCell ref="D506:D507"/>
    <mergeCell ref="E506:E507"/>
    <mergeCell ref="M503:M504"/>
    <mergeCell ref="A504:B504"/>
    <mergeCell ref="F503:F504"/>
    <mergeCell ref="G503:G504"/>
    <mergeCell ref="H503:H504"/>
    <mergeCell ref="J503:J504"/>
    <mergeCell ref="A503:B503"/>
    <mergeCell ref="C503:C504"/>
    <mergeCell ref="A641:B641"/>
    <mergeCell ref="C641:C642"/>
    <mergeCell ref="D641:D642"/>
    <mergeCell ref="E641:E642"/>
    <mergeCell ref="A642:B642"/>
    <mergeCell ref="E617:G617"/>
    <mergeCell ref="J617:M617"/>
    <mergeCell ref="F641:F642"/>
    <mergeCell ref="G641:G642"/>
    <mergeCell ref="H641:H642"/>
    <mergeCell ref="J641:J642"/>
    <mergeCell ref="M620:M621"/>
    <mergeCell ref="J620:J621"/>
    <mergeCell ref="K620:K621"/>
    <mergeCell ref="L620:L621"/>
    <mergeCell ref="K500:K501"/>
    <mergeCell ref="L500:L501"/>
    <mergeCell ref="M500:M501"/>
    <mergeCell ref="A611:M611"/>
    <mergeCell ref="D503:D504"/>
    <mergeCell ref="E503:E504"/>
    <mergeCell ref="K503:K504"/>
    <mergeCell ref="L503:L504"/>
    <mergeCell ref="K506:K507"/>
    <mergeCell ref="L506:L507"/>
    <mergeCell ref="J500:J501"/>
    <mergeCell ref="A500:B500"/>
    <mergeCell ref="C500:C501"/>
    <mergeCell ref="D500:D501"/>
    <mergeCell ref="E500:E501"/>
    <mergeCell ref="A501:B501"/>
    <mergeCell ref="F500:F501"/>
    <mergeCell ref="G500:G501"/>
    <mergeCell ref="H500:H501"/>
    <mergeCell ref="M497:M498"/>
    <mergeCell ref="A498:B498"/>
    <mergeCell ref="F497:F498"/>
    <mergeCell ref="G497:G498"/>
    <mergeCell ref="H497:H498"/>
    <mergeCell ref="J497:J498"/>
    <mergeCell ref="A497:B497"/>
    <mergeCell ref="C497:C498"/>
    <mergeCell ref="D497:D498"/>
    <mergeCell ref="E497:E498"/>
    <mergeCell ref="K494:K495"/>
    <mergeCell ref="L494:L495"/>
    <mergeCell ref="K497:K498"/>
    <mergeCell ref="L497:L498"/>
    <mergeCell ref="M494:M495"/>
    <mergeCell ref="A495:B495"/>
    <mergeCell ref="F494:F495"/>
    <mergeCell ref="G494:G495"/>
    <mergeCell ref="H494:H495"/>
    <mergeCell ref="J494:J495"/>
    <mergeCell ref="A494:B494"/>
    <mergeCell ref="C494:C495"/>
    <mergeCell ref="D494:D495"/>
    <mergeCell ref="E494:E495"/>
    <mergeCell ref="M491:M492"/>
    <mergeCell ref="A492:B492"/>
    <mergeCell ref="F491:F492"/>
    <mergeCell ref="G491:G492"/>
    <mergeCell ref="H491:H492"/>
    <mergeCell ref="J491:J492"/>
    <mergeCell ref="A491:B491"/>
    <mergeCell ref="C491:C492"/>
    <mergeCell ref="D491:D492"/>
    <mergeCell ref="E491:E492"/>
    <mergeCell ref="K488:K489"/>
    <mergeCell ref="L488:L489"/>
    <mergeCell ref="K491:K492"/>
    <mergeCell ref="L491:L492"/>
    <mergeCell ref="M488:M489"/>
    <mergeCell ref="A489:B489"/>
    <mergeCell ref="F488:F489"/>
    <mergeCell ref="G488:G489"/>
    <mergeCell ref="H488:H489"/>
    <mergeCell ref="J488:J489"/>
    <mergeCell ref="A488:B488"/>
    <mergeCell ref="C488:C489"/>
    <mergeCell ref="D488:D489"/>
    <mergeCell ref="E488:E489"/>
    <mergeCell ref="M485:M486"/>
    <mergeCell ref="A486:B486"/>
    <mergeCell ref="F485:F486"/>
    <mergeCell ref="G485:G486"/>
    <mergeCell ref="H485:H486"/>
    <mergeCell ref="J485:J486"/>
    <mergeCell ref="A485:B485"/>
    <mergeCell ref="C485:C486"/>
    <mergeCell ref="D485:D486"/>
    <mergeCell ref="E485:E486"/>
    <mergeCell ref="K482:K483"/>
    <mergeCell ref="L482:L483"/>
    <mergeCell ref="K485:K486"/>
    <mergeCell ref="L485:L486"/>
    <mergeCell ref="M482:M483"/>
    <mergeCell ref="A483:B483"/>
    <mergeCell ref="F482:F483"/>
    <mergeCell ref="G482:G483"/>
    <mergeCell ref="H482:H483"/>
    <mergeCell ref="J482:J483"/>
    <mergeCell ref="A482:B482"/>
    <mergeCell ref="C482:C483"/>
    <mergeCell ref="D482:D483"/>
    <mergeCell ref="E482:E483"/>
    <mergeCell ref="L479:L480"/>
    <mergeCell ref="M479:M480"/>
    <mergeCell ref="A480:B480"/>
    <mergeCell ref="F479:F480"/>
    <mergeCell ref="G479:G480"/>
    <mergeCell ref="H479:H480"/>
    <mergeCell ref="J479:J480"/>
    <mergeCell ref="A479:B479"/>
    <mergeCell ref="C479:C480"/>
    <mergeCell ref="D479:D480"/>
    <mergeCell ref="E479:E480"/>
    <mergeCell ref="J476:J477"/>
    <mergeCell ref="K476:K477"/>
    <mergeCell ref="K479:K480"/>
    <mergeCell ref="L476:L477"/>
    <mergeCell ref="M476:M477"/>
    <mergeCell ref="E476:E477"/>
    <mergeCell ref="F476:F477"/>
    <mergeCell ref="G476:G477"/>
    <mergeCell ref="H476:H477"/>
    <mergeCell ref="A475:B475"/>
    <mergeCell ref="A476:B476"/>
    <mergeCell ref="C476:C477"/>
    <mergeCell ref="D476:D477"/>
    <mergeCell ref="A477:B477"/>
    <mergeCell ref="M473:M474"/>
    <mergeCell ref="A474:B474"/>
    <mergeCell ref="F473:F474"/>
    <mergeCell ref="G473:G474"/>
    <mergeCell ref="H473:H474"/>
    <mergeCell ref="J473:J474"/>
    <mergeCell ref="A473:B473"/>
    <mergeCell ref="C473:C474"/>
    <mergeCell ref="D473:D474"/>
    <mergeCell ref="E473:E474"/>
    <mergeCell ref="K470:K471"/>
    <mergeCell ref="L470:L471"/>
    <mergeCell ref="K473:K474"/>
    <mergeCell ref="L473:L474"/>
    <mergeCell ref="M470:M471"/>
    <mergeCell ref="A471:B471"/>
    <mergeCell ref="F470:F471"/>
    <mergeCell ref="G470:G471"/>
    <mergeCell ref="H470:H471"/>
    <mergeCell ref="J470:J471"/>
    <mergeCell ref="A470:B470"/>
    <mergeCell ref="C470:C471"/>
    <mergeCell ref="D470:D471"/>
    <mergeCell ref="E470:E471"/>
    <mergeCell ref="A460:M460"/>
    <mergeCell ref="A463:M463"/>
    <mergeCell ref="E467:G467"/>
    <mergeCell ref="J467:M467"/>
    <mergeCell ref="A461:M462"/>
    <mergeCell ref="A464:M466"/>
    <mergeCell ref="L411:L412"/>
    <mergeCell ref="M411:M412"/>
    <mergeCell ref="A412:B412"/>
    <mergeCell ref="F411:F412"/>
    <mergeCell ref="G411:G412"/>
    <mergeCell ref="H411:H412"/>
    <mergeCell ref="J411:J412"/>
    <mergeCell ref="A411:B411"/>
    <mergeCell ref="C411:C412"/>
    <mergeCell ref="D411:D412"/>
    <mergeCell ref="E411:E412"/>
    <mergeCell ref="K32:K33"/>
    <mergeCell ref="L32:L33"/>
    <mergeCell ref="E396:G396"/>
    <mergeCell ref="J396:M396"/>
    <mergeCell ref="H382:H383"/>
    <mergeCell ref="J382:J383"/>
    <mergeCell ref="K379:K380"/>
    <mergeCell ref="L379:L380"/>
    <mergeCell ref="G32:G33"/>
    <mergeCell ref="M447:M448"/>
    <mergeCell ref="J447:J448"/>
    <mergeCell ref="K444:K445"/>
    <mergeCell ref="L444:L445"/>
    <mergeCell ref="K447:K448"/>
    <mergeCell ref="L447:L448"/>
    <mergeCell ref="M444:M445"/>
    <mergeCell ref="K411:K412"/>
    <mergeCell ref="A448:B448"/>
    <mergeCell ref="F447:F448"/>
    <mergeCell ref="G447:G448"/>
    <mergeCell ref="H447:H448"/>
    <mergeCell ref="A447:B447"/>
    <mergeCell ref="C447:C448"/>
    <mergeCell ref="D447:D448"/>
    <mergeCell ref="E447:E448"/>
    <mergeCell ref="J444:J445"/>
    <mergeCell ref="A444:B444"/>
    <mergeCell ref="C444:C445"/>
    <mergeCell ref="D444:D445"/>
    <mergeCell ref="E444:E445"/>
    <mergeCell ref="A445:B445"/>
    <mergeCell ref="F444:F445"/>
    <mergeCell ref="G444:G445"/>
    <mergeCell ref="H444:H445"/>
    <mergeCell ref="M441:M442"/>
    <mergeCell ref="J441:J442"/>
    <mergeCell ref="A442:B442"/>
    <mergeCell ref="F441:F442"/>
    <mergeCell ref="G441:G442"/>
    <mergeCell ref="H441:H442"/>
    <mergeCell ref="A441:B441"/>
    <mergeCell ref="C441:C442"/>
    <mergeCell ref="D441:D442"/>
    <mergeCell ref="E441:E442"/>
    <mergeCell ref="K438:K439"/>
    <mergeCell ref="L438:L439"/>
    <mergeCell ref="K441:K442"/>
    <mergeCell ref="L441:L442"/>
    <mergeCell ref="M438:M439"/>
    <mergeCell ref="A439:B439"/>
    <mergeCell ref="F438:F439"/>
    <mergeCell ref="G438:G439"/>
    <mergeCell ref="H438:H439"/>
    <mergeCell ref="J438:J439"/>
    <mergeCell ref="A438:B438"/>
    <mergeCell ref="C438:C439"/>
    <mergeCell ref="D438:D439"/>
    <mergeCell ref="E438:E439"/>
    <mergeCell ref="M435:M436"/>
    <mergeCell ref="A436:B436"/>
    <mergeCell ref="F435:F436"/>
    <mergeCell ref="G435:G436"/>
    <mergeCell ref="H435:H436"/>
    <mergeCell ref="J435:J436"/>
    <mergeCell ref="A435:B435"/>
    <mergeCell ref="C435:C436"/>
    <mergeCell ref="D435:D436"/>
    <mergeCell ref="E435:E436"/>
    <mergeCell ref="K435:K436"/>
    <mergeCell ref="L435:L436"/>
    <mergeCell ref="M432:M433"/>
    <mergeCell ref="A433:B433"/>
    <mergeCell ref="F432:F433"/>
    <mergeCell ref="G432:G433"/>
    <mergeCell ref="H432:H433"/>
    <mergeCell ref="J432:J433"/>
    <mergeCell ref="A432:B432"/>
    <mergeCell ref="C432:C433"/>
    <mergeCell ref="D432:D433"/>
    <mergeCell ref="E432:E433"/>
    <mergeCell ref="K429:K430"/>
    <mergeCell ref="L429:L430"/>
    <mergeCell ref="K432:K433"/>
    <mergeCell ref="L432:L433"/>
    <mergeCell ref="M429:M430"/>
    <mergeCell ref="A430:B430"/>
    <mergeCell ref="F429:F430"/>
    <mergeCell ref="G429:G430"/>
    <mergeCell ref="H429:H430"/>
    <mergeCell ref="J429:J430"/>
    <mergeCell ref="A429:B429"/>
    <mergeCell ref="C429:C430"/>
    <mergeCell ref="D429:D430"/>
    <mergeCell ref="E429:E430"/>
    <mergeCell ref="A312:B312"/>
    <mergeCell ref="A350:M350"/>
    <mergeCell ref="A352:M352"/>
    <mergeCell ref="A389:M389"/>
    <mergeCell ref="K382:K383"/>
    <mergeCell ref="L382:L383"/>
    <mergeCell ref="M382:M383"/>
    <mergeCell ref="A383:B383"/>
    <mergeCell ref="F382:F383"/>
    <mergeCell ref="G382:G383"/>
    <mergeCell ref="M453:M454"/>
    <mergeCell ref="A454:B454"/>
    <mergeCell ref="F453:F454"/>
    <mergeCell ref="G453:G454"/>
    <mergeCell ref="H453:H454"/>
    <mergeCell ref="J453:J454"/>
    <mergeCell ref="A453:B453"/>
    <mergeCell ref="C453:C454"/>
    <mergeCell ref="D453:D454"/>
    <mergeCell ref="E453:E454"/>
    <mergeCell ref="K450:K451"/>
    <mergeCell ref="L450:L451"/>
    <mergeCell ref="K453:K454"/>
    <mergeCell ref="L453:L454"/>
    <mergeCell ref="M450:M451"/>
    <mergeCell ref="A451:B451"/>
    <mergeCell ref="F450:F451"/>
    <mergeCell ref="G450:G451"/>
    <mergeCell ref="H450:H451"/>
    <mergeCell ref="J450:J451"/>
    <mergeCell ref="A450:B450"/>
    <mergeCell ref="C450:C451"/>
    <mergeCell ref="D450:D451"/>
    <mergeCell ref="E450:E451"/>
    <mergeCell ref="A382:B382"/>
    <mergeCell ref="C382:C383"/>
    <mergeCell ref="D382:D383"/>
    <mergeCell ref="E382:E383"/>
    <mergeCell ref="M379:M380"/>
    <mergeCell ref="A380:B380"/>
    <mergeCell ref="F379:F380"/>
    <mergeCell ref="G379:G380"/>
    <mergeCell ref="H379:H380"/>
    <mergeCell ref="J379:J380"/>
    <mergeCell ref="A379:B379"/>
    <mergeCell ref="C379:C380"/>
    <mergeCell ref="D379:D380"/>
    <mergeCell ref="E379:E380"/>
    <mergeCell ref="M376:M377"/>
    <mergeCell ref="A377:B377"/>
    <mergeCell ref="F376:F377"/>
    <mergeCell ref="G376:G377"/>
    <mergeCell ref="H376:H377"/>
    <mergeCell ref="J376:J377"/>
    <mergeCell ref="A376:B376"/>
    <mergeCell ref="C376:C377"/>
    <mergeCell ref="D376:D377"/>
    <mergeCell ref="E376:E377"/>
    <mergeCell ref="K373:K374"/>
    <mergeCell ref="L373:L374"/>
    <mergeCell ref="K376:K377"/>
    <mergeCell ref="L376:L377"/>
    <mergeCell ref="M373:M374"/>
    <mergeCell ref="A374:B374"/>
    <mergeCell ref="F373:F374"/>
    <mergeCell ref="G373:G374"/>
    <mergeCell ref="H373:H374"/>
    <mergeCell ref="J373:J374"/>
    <mergeCell ref="A373:B373"/>
    <mergeCell ref="C373:C374"/>
    <mergeCell ref="D373:D374"/>
    <mergeCell ref="E373:E374"/>
    <mergeCell ref="M370:M371"/>
    <mergeCell ref="A371:B371"/>
    <mergeCell ref="F370:F371"/>
    <mergeCell ref="G370:G371"/>
    <mergeCell ref="H370:H371"/>
    <mergeCell ref="J370:J371"/>
    <mergeCell ref="A370:B370"/>
    <mergeCell ref="C370:C371"/>
    <mergeCell ref="K367:K368"/>
    <mergeCell ref="L367:L368"/>
    <mergeCell ref="K370:K371"/>
    <mergeCell ref="L370:L371"/>
    <mergeCell ref="D367:D368"/>
    <mergeCell ref="E367:E368"/>
    <mergeCell ref="D370:D371"/>
    <mergeCell ref="E370:E371"/>
    <mergeCell ref="K364:K365"/>
    <mergeCell ref="L364:L365"/>
    <mergeCell ref="M367:M368"/>
    <mergeCell ref="A368:B368"/>
    <mergeCell ref="F367:F368"/>
    <mergeCell ref="G367:G368"/>
    <mergeCell ref="H367:H368"/>
    <mergeCell ref="J367:J368"/>
    <mergeCell ref="A367:B367"/>
    <mergeCell ref="C367:C368"/>
    <mergeCell ref="M364:M365"/>
    <mergeCell ref="A365:B365"/>
    <mergeCell ref="F364:F365"/>
    <mergeCell ref="G364:G365"/>
    <mergeCell ref="H364:H365"/>
    <mergeCell ref="J364:J365"/>
    <mergeCell ref="A364:B364"/>
    <mergeCell ref="C364:C365"/>
    <mergeCell ref="D364:D365"/>
    <mergeCell ref="E364:E365"/>
    <mergeCell ref="J361:J362"/>
    <mergeCell ref="K361:K362"/>
    <mergeCell ref="L361:L362"/>
    <mergeCell ref="M361:M362"/>
    <mergeCell ref="E361:E362"/>
    <mergeCell ref="F361:F362"/>
    <mergeCell ref="G361:G362"/>
    <mergeCell ref="H361:H362"/>
    <mergeCell ref="A361:B361"/>
    <mergeCell ref="C361:C362"/>
    <mergeCell ref="D361:D362"/>
    <mergeCell ref="A362:B362"/>
    <mergeCell ref="K358:K359"/>
    <mergeCell ref="L358:L359"/>
    <mergeCell ref="M358:M359"/>
    <mergeCell ref="A359:B359"/>
    <mergeCell ref="E355:G355"/>
    <mergeCell ref="J355:M355"/>
    <mergeCell ref="A358:B358"/>
    <mergeCell ref="C358:C359"/>
    <mergeCell ref="D358:D359"/>
    <mergeCell ref="E358:E359"/>
    <mergeCell ref="F358:F359"/>
    <mergeCell ref="G358:G359"/>
    <mergeCell ref="H358:H359"/>
    <mergeCell ref="J358:J359"/>
    <mergeCell ref="M343:M344"/>
    <mergeCell ref="A344:B344"/>
    <mergeCell ref="F343:F344"/>
    <mergeCell ref="G343:G344"/>
    <mergeCell ref="H343:H344"/>
    <mergeCell ref="J343:J344"/>
    <mergeCell ref="A343:B343"/>
    <mergeCell ref="C343:C344"/>
    <mergeCell ref="D343:D344"/>
    <mergeCell ref="E343:E344"/>
    <mergeCell ref="K340:K341"/>
    <mergeCell ref="L340:L341"/>
    <mergeCell ref="K343:K344"/>
    <mergeCell ref="L343:L344"/>
    <mergeCell ref="M340:M341"/>
    <mergeCell ref="A341:B341"/>
    <mergeCell ref="F340:F341"/>
    <mergeCell ref="G340:G341"/>
    <mergeCell ref="H340:H341"/>
    <mergeCell ref="J340:J341"/>
    <mergeCell ref="A340:B340"/>
    <mergeCell ref="C340:C341"/>
    <mergeCell ref="D340:D341"/>
    <mergeCell ref="E340:E341"/>
    <mergeCell ref="M337:M338"/>
    <mergeCell ref="A338:B338"/>
    <mergeCell ref="F337:F338"/>
    <mergeCell ref="G337:G338"/>
    <mergeCell ref="H337:H338"/>
    <mergeCell ref="J337:J338"/>
    <mergeCell ref="A337:B337"/>
    <mergeCell ref="C337:C338"/>
    <mergeCell ref="D337:D338"/>
    <mergeCell ref="E337:E338"/>
    <mergeCell ref="K334:K335"/>
    <mergeCell ref="L334:L335"/>
    <mergeCell ref="K337:K338"/>
    <mergeCell ref="L337:L338"/>
    <mergeCell ref="M334:M335"/>
    <mergeCell ref="A335:B335"/>
    <mergeCell ref="F334:F335"/>
    <mergeCell ref="G334:G335"/>
    <mergeCell ref="H334:H335"/>
    <mergeCell ref="J334:J335"/>
    <mergeCell ref="A334:B334"/>
    <mergeCell ref="C334:C335"/>
    <mergeCell ref="D334:D335"/>
    <mergeCell ref="E334:E335"/>
    <mergeCell ref="A391:M391"/>
    <mergeCell ref="A399:B399"/>
    <mergeCell ref="C399:C400"/>
    <mergeCell ref="D399:D400"/>
    <mergeCell ref="E399:E400"/>
    <mergeCell ref="F399:F400"/>
    <mergeCell ref="G399:G400"/>
    <mergeCell ref="H399:H400"/>
    <mergeCell ref="J399:J400"/>
    <mergeCell ref="K399:K400"/>
    <mergeCell ref="L399:L400"/>
    <mergeCell ref="M399:M400"/>
    <mergeCell ref="A400:B400"/>
    <mergeCell ref="A402:B402"/>
    <mergeCell ref="C402:C403"/>
    <mergeCell ref="D402:D403"/>
    <mergeCell ref="E402:E403"/>
    <mergeCell ref="F402:F403"/>
    <mergeCell ref="G402:G403"/>
    <mergeCell ref="H402:H403"/>
    <mergeCell ref="J402:J403"/>
    <mergeCell ref="K402:K403"/>
    <mergeCell ref="L402:L403"/>
    <mergeCell ref="M402:M403"/>
    <mergeCell ref="F405:F406"/>
    <mergeCell ref="G405:G406"/>
    <mergeCell ref="H405:H406"/>
    <mergeCell ref="A403:B403"/>
    <mergeCell ref="A405:B405"/>
    <mergeCell ref="C405:C406"/>
    <mergeCell ref="D405:D406"/>
    <mergeCell ref="A406:B406"/>
    <mergeCell ref="J405:J406"/>
    <mergeCell ref="K405:K406"/>
    <mergeCell ref="L405:L406"/>
    <mergeCell ref="M405:M406"/>
    <mergeCell ref="K328:K329"/>
    <mergeCell ref="L328:L329"/>
    <mergeCell ref="M328:M329"/>
    <mergeCell ref="A329:B329"/>
    <mergeCell ref="F328:F329"/>
    <mergeCell ref="G328:G329"/>
    <mergeCell ref="H328:H329"/>
    <mergeCell ref="J328:J329"/>
    <mergeCell ref="A328:B328"/>
    <mergeCell ref="C328:C329"/>
    <mergeCell ref="D328:D329"/>
    <mergeCell ref="E328:E329"/>
    <mergeCell ref="A408:B408"/>
    <mergeCell ref="C408:C409"/>
    <mergeCell ref="D408:D409"/>
    <mergeCell ref="E408:E409"/>
    <mergeCell ref="A409:B409"/>
    <mergeCell ref="D331:D332"/>
    <mergeCell ref="E331:E332"/>
    <mergeCell ref="E405:E406"/>
    <mergeCell ref="F408:F409"/>
    <mergeCell ref="G408:G409"/>
    <mergeCell ref="H408:H409"/>
    <mergeCell ref="J408:J409"/>
    <mergeCell ref="K408:K409"/>
    <mergeCell ref="L408:L409"/>
    <mergeCell ref="M408:M409"/>
    <mergeCell ref="A414:B414"/>
    <mergeCell ref="C414:C415"/>
    <mergeCell ref="D414:D415"/>
    <mergeCell ref="E414:E415"/>
    <mergeCell ref="F414:F415"/>
    <mergeCell ref="G414:G415"/>
    <mergeCell ref="H414:H415"/>
    <mergeCell ref="J414:J415"/>
    <mergeCell ref="K414:K415"/>
    <mergeCell ref="L414:L415"/>
    <mergeCell ref="M414:M415"/>
    <mergeCell ref="A415:B415"/>
    <mergeCell ref="A417:B417"/>
    <mergeCell ref="C417:C418"/>
    <mergeCell ref="D417:D418"/>
    <mergeCell ref="A418:B418"/>
    <mergeCell ref="E417:E418"/>
    <mergeCell ref="F417:F418"/>
    <mergeCell ref="G417:G418"/>
    <mergeCell ref="H417:H418"/>
    <mergeCell ref="J417:J418"/>
    <mergeCell ref="K417:K418"/>
    <mergeCell ref="L417:L418"/>
    <mergeCell ref="M417:M418"/>
    <mergeCell ref="A420:B420"/>
    <mergeCell ref="C420:C421"/>
    <mergeCell ref="D420:D421"/>
    <mergeCell ref="E420:E421"/>
    <mergeCell ref="A421:B421"/>
    <mergeCell ref="F420:F421"/>
    <mergeCell ref="G420:G421"/>
    <mergeCell ref="H420:H421"/>
    <mergeCell ref="J420:J421"/>
    <mergeCell ref="K420:K421"/>
    <mergeCell ref="L420:L421"/>
    <mergeCell ref="M420:M421"/>
    <mergeCell ref="A423:B423"/>
    <mergeCell ref="C423:C424"/>
    <mergeCell ref="D423:D424"/>
    <mergeCell ref="E423:E424"/>
    <mergeCell ref="F423:F424"/>
    <mergeCell ref="G423:G424"/>
    <mergeCell ref="H423:H424"/>
    <mergeCell ref="J423:J424"/>
    <mergeCell ref="K423:K424"/>
    <mergeCell ref="L423:L424"/>
    <mergeCell ref="M423:M424"/>
    <mergeCell ref="A424:B424"/>
    <mergeCell ref="A426:B426"/>
    <mergeCell ref="C426:C427"/>
    <mergeCell ref="D426:D427"/>
    <mergeCell ref="A427:B427"/>
    <mergeCell ref="K331:K332"/>
    <mergeCell ref="L331:L332"/>
    <mergeCell ref="M331:M332"/>
    <mergeCell ref="A332:B332"/>
    <mergeCell ref="F331:F332"/>
    <mergeCell ref="G331:G332"/>
    <mergeCell ref="H331:H332"/>
    <mergeCell ref="J331:J332"/>
    <mergeCell ref="A331:B331"/>
    <mergeCell ref="C331:C332"/>
    <mergeCell ref="E426:E427"/>
    <mergeCell ref="F426:F427"/>
    <mergeCell ref="G426:G427"/>
    <mergeCell ref="H426:H427"/>
    <mergeCell ref="J426:J427"/>
    <mergeCell ref="K426:K427"/>
    <mergeCell ref="L426:L427"/>
    <mergeCell ref="M426:M427"/>
    <mergeCell ref="M325:M326"/>
    <mergeCell ref="A326:B326"/>
    <mergeCell ref="F325:F326"/>
    <mergeCell ref="G325:G326"/>
    <mergeCell ref="H325:H326"/>
    <mergeCell ref="J325:J326"/>
    <mergeCell ref="A325:B325"/>
    <mergeCell ref="C325:C326"/>
    <mergeCell ref="D325:D326"/>
    <mergeCell ref="E325:E326"/>
    <mergeCell ref="K322:K323"/>
    <mergeCell ref="L322:L323"/>
    <mergeCell ref="K325:K326"/>
    <mergeCell ref="L325:L326"/>
    <mergeCell ref="M322:M323"/>
    <mergeCell ref="A323:B323"/>
    <mergeCell ref="F322:F323"/>
    <mergeCell ref="G322:G323"/>
    <mergeCell ref="H322:H323"/>
    <mergeCell ref="J322:J323"/>
    <mergeCell ref="A322:B322"/>
    <mergeCell ref="C322:C323"/>
    <mergeCell ref="D322:D323"/>
    <mergeCell ref="E322:E323"/>
    <mergeCell ref="M319:M320"/>
    <mergeCell ref="A320:B320"/>
    <mergeCell ref="F319:F320"/>
    <mergeCell ref="G319:G320"/>
    <mergeCell ref="H319:H320"/>
    <mergeCell ref="J319:J320"/>
    <mergeCell ref="A319:B319"/>
    <mergeCell ref="C319:C320"/>
    <mergeCell ref="D319:D320"/>
    <mergeCell ref="E319:E320"/>
    <mergeCell ref="K316:K317"/>
    <mergeCell ref="L316:L317"/>
    <mergeCell ref="K319:K320"/>
    <mergeCell ref="L319:L320"/>
    <mergeCell ref="M316:M317"/>
    <mergeCell ref="A317:B317"/>
    <mergeCell ref="F316:F317"/>
    <mergeCell ref="G316:G317"/>
    <mergeCell ref="H316:H317"/>
    <mergeCell ref="J316:J317"/>
    <mergeCell ref="A316:B316"/>
    <mergeCell ref="C316:C317"/>
    <mergeCell ref="D316:D317"/>
    <mergeCell ref="E316:E317"/>
    <mergeCell ref="M313:M314"/>
    <mergeCell ref="A314:B314"/>
    <mergeCell ref="F313:F314"/>
    <mergeCell ref="G313:G314"/>
    <mergeCell ref="H313:H314"/>
    <mergeCell ref="J313:J314"/>
    <mergeCell ref="A313:B313"/>
    <mergeCell ref="C313:C314"/>
    <mergeCell ref="K310:K311"/>
    <mergeCell ref="L310:L311"/>
    <mergeCell ref="K313:K314"/>
    <mergeCell ref="L313:L314"/>
    <mergeCell ref="D310:D311"/>
    <mergeCell ref="E310:E311"/>
    <mergeCell ref="D313:D314"/>
    <mergeCell ref="E313:E314"/>
    <mergeCell ref="A307:B307"/>
    <mergeCell ref="C307:C308"/>
    <mergeCell ref="M310:M311"/>
    <mergeCell ref="A311:B311"/>
    <mergeCell ref="F310:F311"/>
    <mergeCell ref="G310:G311"/>
    <mergeCell ref="H310:H311"/>
    <mergeCell ref="J310:J311"/>
    <mergeCell ref="A310:B310"/>
    <mergeCell ref="C310:C311"/>
    <mergeCell ref="F307:F308"/>
    <mergeCell ref="G307:G308"/>
    <mergeCell ref="H307:H308"/>
    <mergeCell ref="J307:J308"/>
    <mergeCell ref="D307:D308"/>
    <mergeCell ref="E307:E308"/>
    <mergeCell ref="A299:M299"/>
    <mergeCell ref="A301:M301"/>
    <mergeCell ref="E304:G304"/>
    <mergeCell ref="J304:M304"/>
    <mergeCell ref="K307:K308"/>
    <mergeCell ref="L307:L308"/>
    <mergeCell ref="M307:M308"/>
    <mergeCell ref="A308:B308"/>
    <mergeCell ref="M294:M295"/>
    <mergeCell ref="A295:B295"/>
    <mergeCell ref="F294:F295"/>
    <mergeCell ref="G294:G295"/>
    <mergeCell ref="H294:H295"/>
    <mergeCell ref="J294:J295"/>
    <mergeCell ref="A294:B294"/>
    <mergeCell ref="C294:C295"/>
    <mergeCell ref="D294:D295"/>
    <mergeCell ref="E294:E295"/>
    <mergeCell ref="K291:K292"/>
    <mergeCell ref="L291:L292"/>
    <mergeCell ref="K294:K295"/>
    <mergeCell ref="L294:L295"/>
    <mergeCell ref="M291:M292"/>
    <mergeCell ref="A292:B292"/>
    <mergeCell ref="F291:F292"/>
    <mergeCell ref="G291:G292"/>
    <mergeCell ref="H291:H292"/>
    <mergeCell ref="J291:J292"/>
    <mergeCell ref="A291:B291"/>
    <mergeCell ref="C291:C292"/>
    <mergeCell ref="D291:D292"/>
    <mergeCell ref="E291:E292"/>
    <mergeCell ref="M288:M289"/>
    <mergeCell ref="A289:B289"/>
    <mergeCell ref="F288:F289"/>
    <mergeCell ref="G288:G289"/>
    <mergeCell ref="H288:H289"/>
    <mergeCell ref="J288:J289"/>
    <mergeCell ref="A288:B288"/>
    <mergeCell ref="C288:C289"/>
    <mergeCell ref="D288:D289"/>
    <mergeCell ref="E288:E289"/>
    <mergeCell ref="K285:K286"/>
    <mergeCell ref="L285:L286"/>
    <mergeCell ref="K288:K289"/>
    <mergeCell ref="L288:L289"/>
    <mergeCell ref="M285:M286"/>
    <mergeCell ref="A286:B286"/>
    <mergeCell ref="F285:F286"/>
    <mergeCell ref="G285:G286"/>
    <mergeCell ref="H285:H286"/>
    <mergeCell ref="J285:J286"/>
    <mergeCell ref="A285:B285"/>
    <mergeCell ref="C285:C286"/>
    <mergeCell ref="D285:D286"/>
    <mergeCell ref="E285:E286"/>
    <mergeCell ref="K282:K283"/>
    <mergeCell ref="L282:L283"/>
    <mergeCell ref="K279:K280"/>
    <mergeCell ref="L279:L280"/>
    <mergeCell ref="M276:M277"/>
    <mergeCell ref="A277:B277"/>
    <mergeCell ref="F276:F277"/>
    <mergeCell ref="G276:G277"/>
    <mergeCell ref="H276:H277"/>
    <mergeCell ref="J276:J277"/>
    <mergeCell ref="A276:B276"/>
    <mergeCell ref="C276:C277"/>
    <mergeCell ref="D276:D277"/>
    <mergeCell ref="E276:E277"/>
    <mergeCell ref="M273:M274"/>
    <mergeCell ref="A274:B274"/>
    <mergeCell ref="F273:F274"/>
    <mergeCell ref="G273:G274"/>
    <mergeCell ref="H273:H274"/>
    <mergeCell ref="J273:J274"/>
    <mergeCell ref="A273:B273"/>
    <mergeCell ref="C273:C274"/>
    <mergeCell ref="D273:D274"/>
    <mergeCell ref="E273:E274"/>
    <mergeCell ref="K270:K271"/>
    <mergeCell ref="L270:L271"/>
    <mergeCell ref="K273:K274"/>
    <mergeCell ref="L273:L274"/>
    <mergeCell ref="M270:M271"/>
    <mergeCell ref="A271:B271"/>
    <mergeCell ref="F270:F271"/>
    <mergeCell ref="G270:G271"/>
    <mergeCell ref="H270:H271"/>
    <mergeCell ref="J270:J271"/>
    <mergeCell ref="A270:B270"/>
    <mergeCell ref="C270:C271"/>
    <mergeCell ref="D270:D271"/>
    <mergeCell ref="E270:E271"/>
    <mergeCell ref="M237:M238"/>
    <mergeCell ref="A238:B238"/>
    <mergeCell ref="F237:F238"/>
    <mergeCell ref="G237:G238"/>
    <mergeCell ref="H237:H238"/>
    <mergeCell ref="J237:J238"/>
    <mergeCell ref="A237:B237"/>
    <mergeCell ref="C237:C238"/>
    <mergeCell ref="D237:D238"/>
    <mergeCell ref="E237:E238"/>
    <mergeCell ref="K234:K235"/>
    <mergeCell ref="L234:L235"/>
    <mergeCell ref="K237:K238"/>
    <mergeCell ref="L237:L238"/>
    <mergeCell ref="M234:M235"/>
    <mergeCell ref="A235:B235"/>
    <mergeCell ref="F234:F235"/>
    <mergeCell ref="G234:G235"/>
    <mergeCell ref="H234:H235"/>
    <mergeCell ref="J234:J235"/>
    <mergeCell ref="A234:B234"/>
    <mergeCell ref="C234:C235"/>
    <mergeCell ref="D234:D235"/>
    <mergeCell ref="E234:E235"/>
    <mergeCell ref="M231:M232"/>
    <mergeCell ref="A232:B232"/>
    <mergeCell ref="F231:F232"/>
    <mergeCell ref="G231:G232"/>
    <mergeCell ref="H231:H232"/>
    <mergeCell ref="J231:J232"/>
    <mergeCell ref="A231:B231"/>
    <mergeCell ref="C231:C232"/>
    <mergeCell ref="D231:D232"/>
    <mergeCell ref="E231:E232"/>
    <mergeCell ref="K228:K229"/>
    <mergeCell ref="L228:L229"/>
    <mergeCell ref="K231:K232"/>
    <mergeCell ref="L231:L232"/>
    <mergeCell ref="M228:M229"/>
    <mergeCell ref="A229:B229"/>
    <mergeCell ref="F228:F229"/>
    <mergeCell ref="G228:G229"/>
    <mergeCell ref="H228:H229"/>
    <mergeCell ref="J228:J229"/>
    <mergeCell ref="A228:B228"/>
    <mergeCell ref="C228:C229"/>
    <mergeCell ref="D228:D229"/>
    <mergeCell ref="E228:E229"/>
    <mergeCell ref="M225:M226"/>
    <mergeCell ref="A226:B226"/>
    <mergeCell ref="F225:F226"/>
    <mergeCell ref="G225:G226"/>
    <mergeCell ref="H225:H226"/>
    <mergeCell ref="J225:J226"/>
    <mergeCell ref="A225:B225"/>
    <mergeCell ref="C225:C226"/>
    <mergeCell ref="D225:D226"/>
    <mergeCell ref="E225:E226"/>
    <mergeCell ref="K222:K223"/>
    <mergeCell ref="L222:L223"/>
    <mergeCell ref="K225:K226"/>
    <mergeCell ref="L225:L226"/>
    <mergeCell ref="M222:M223"/>
    <mergeCell ref="A223:B223"/>
    <mergeCell ref="F222:F223"/>
    <mergeCell ref="G222:G223"/>
    <mergeCell ref="H222:H223"/>
    <mergeCell ref="J222:J223"/>
    <mergeCell ref="A222:B222"/>
    <mergeCell ref="C222:C223"/>
    <mergeCell ref="D222:D223"/>
    <mergeCell ref="E222:E223"/>
    <mergeCell ref="M219:M220"/>
    <mergeCell ref="A220:B220"/>
    <mergeCell ref="F219:F220"/>
    <mergeCell ref="G219:G220"/>
    <mergeCell ref="H219:H220"/>
    <mergeCell ref="J219:J220"/>
    <mergeCell ref="A219:B219"/>
    <mergeCell ref="C219:C220"/>
    <mergeCell ref="D219:D220"/>
    <mergeCell ref="E219:E220"/>
    <mergeCell ref="K216:K217"/>
    <mergeCell ref="L216:L217"/>
    <mergeCell ref="K219:K220"/>
    <mergeCell ref="L219:L220"/>
    <mergeCell ref="M216:M217"/>
    <mergeCell ref="A217:B217"/>
    <mergeCell ref="F216:F217"/>
    <mergeCell ref="G216:G217"/>
    <mergeCell ref="H216:H217"/>
    <mergeCell ref="J216:J217"/>
    <mergeCell ref="A216:B216"/>
    <mergeCell ref="C216:C217"/>
    <mergeCell ref="D216:D217"/>
    <mergeCell ref="E216:E217"/>
    <mergeCell ref="M213:M214"/>
    <mergeCell ref="A214:B214"/>
    <mergeCell ref="F213:F214"/>
    <mergeCell ref="G213:G214"/>
    <mergeCell ref="H213:H214"/>
    <mergeCell ref="J213:J214"/>
    <mergeCell ref="A213:B213"/>
    <mergeCell ref="C213:C214"/>
    <mergeCell ref="D213:D214"/>
    <mergeCell ref="E213:E214"/>
    <mergeCell ref="K207:K208"/>
    <mergeCell ref="L207:L208"/>
    <mergeCell ref="K213:K214"/>
    <mergeCell ref="L213:L214"/>
    <mergeCell ref="K210:K211"/>
    <mergeCell ref="L210:L211"/>
    <mergeCell ref="M207:M208"/>
    <mergeCell ref="A208:B208"/>
    <mergeCell ref="F207:F208"/>
    <mergeCell ref="G207:G208"/>
    <mergeCell ref="H207:H208"/>
    <mergeCell ref="J207:J208"/>
    <mergeCell ref="A207:B207"/>
    <mergeCell ref="C207:C208"/>
    <mergeCell ref="D207:D208"/>
    <mergeCell ref="E207:E208"/>
    <mergeCell ref="K204:K205"/>
    <mergeCell ref="L204:L205"/>
    <mergeCell ref="M204:M205"/>
    <mergeCell ref="A205:B205"/>
    <mergeCell ref="F204:F205"/>
    <mergeCell ref="G204:G205"/>
    <mergeCell ref="H204:H205"/>
    <mergeCell ref="J204:J205"/>
    <mergeCell ref="A204:B204"/>
    <mergeCell ref="C204:C205"/>
    <mergeCell ref="E195:G195"/>
    <mergeCell ref="J195:M195"/>
    <mergeCell ref="F201:F202"/>
    <mergeCell ref="G201:G202"/>
    <mergeCell ref="H201:H202"/>
    <mergeCell ref="F198:F199"/>
    <mergeCell ref="G198:G199"/>
    <mergeCell ref="H198:H199"/>
    <mergeCell ref="J198:J199"/>
    <mergeCell ref="K198:K199"/>
    <mergeCell ref="C201:C202"/>
    <mergeCell ref="D201:D202"/>
    <mergeCell ref="E201:E202"/>
    <mergeCell ref="D204:D205"/>
    <mergeCell ref="E204:E205"/>
    <mergeCell ref="K201:K202"/>
    <mergeCell ref="L201:L202"/>
    <mergeCell ref="K174:K175"/>
    <mergeCell ref="L174:L175"/>
    <mergeCell ref="K177:K178"/>
    <mergeCell ref="L198:L199"/>
    <mergeCell ref="M201:M202"/>
    <mergeCell ref="A202:B202"/>
    <mergeCell ref="M168:M169"/>
    <mergeCell ref="A169:B169"/>
    <mergeCell ref="J168:J169"/>
    <mergeCell ref="A168:B168"/>
    <mergeCell ref="C168:C169"/>
    <mergeCell ref="D168:D169"/>
    <mergeCell ref="E168:E169"/>
    <mergeCell ref="J201:J202"/>
    <mergeCell ref="K159:K160"/>
    <mergeCell ref="D174:D175"/>
    <mergeCell ref="E174:E175"/>
    <mergeCell ref="F168:F169"/>
    <mergeCell ref="G168:G169"/>
    <mergeCell ref="H168:H169"/>
    <mergeCell ref="E165:E166"/>
    <mergeCell ref="F165:F166"/>
    <mergeCell ref="G165:G166"/>
    <mergeCell ref="H165:H166"/>
    <mergeCell ref="M174:M175"/>
    <mergeCell ref="A175:B175"/>
    <mergeCell ref="F174:F175"/>
    <mergeCell ref="G174:G175"/>
    <mergeCell ref="H174:H175"/>
    <mergeCell ref="J174:J175"/>
    <mergeCell ref="A174:B174"/>
    <mergeCell ref="C174:C175"/>
    <mergeCell ref="L159:L160"/>
    <mergeCell ref="M159:M160"/>
    <mergeCell ref="A160:B160"/>
    <mergeCell ref="F159:F160"/>
    <mergeCell ref="G159:G160"/>
    <mergeCell ref="H159:H160"/>
    <mergeCell ref="J159:J160"/>
    <mergeCell ref="A159:B159"/>
    <mergeCell ref="C159:C160"/>
    <mergeCell ref="E159:E160"/>
    <mergeCell ref="M162:M163"/>
    <mergeCell ref="A163:B163"/>
    <mergeCell ref="A162:B162"/>
    <mergeCell ref="C162:C163"/>
    <mergeCell ref="D162:D163"/>
    <mergeCell ref="E162:E163"/>
    <mergeCell ref="F162:F163"/>
    <mergeCell ref="G162:G163"/>
    <mergeCell ref="H162:H163"/>
    <mergeCell ref="J162:J163"/>
    <mergeCell ref="J153:J154"/>
    <mergeCell ref="K153:K154"/>
    <mergeCell ref="L153:L154"/>
    <mergeCell ref="M153:M154"/>
    <mergeCell ref="E153:E154"/>
    <mergeCell ref="F153:F154"/>
    <mergeCell ref="G153:G154"/>
    <mergeCell ref="H153:H154"/>
    <mergeCell ref="A153:B153"/>
    <mergeCell ref="C153:C154"/>
    <mergeCell ref="D153:D154"/>
    <mergeCell ref="A154:B154"/>
    <mergeCell ref="K144:K145"/>
    <mergeCell ref="L144:L145"/>
    <mergeCell ref="M144:M145"/>
    <mergeCell ref="A145:B145"/>
    <mergeCell ref="E101:E102"/>
    <mergeCell ref="F101:F102"/>
    <mergeCell ref="G101:G102"/>
    <mergeCell ref="J144:J145"/>
    <mergeCell ref="H141:H142"/>
    <mergeCell ref="J141:J142"/>
    <mergeCell ref="J119:J120"/>
    <mergeCell ref="J104:J105"/>
    <mergeCell ref="F104:F105"/>
    <mergeCell ref="G104:G105"/>
    <mergeCell ref="A102:B102"/>
    <mergeCell ref="A101:B101"/>
    <mergeCell ref="C101:C102"/>
    <mergeCell ref="D101:D102"/>
    <mergeCell ref="M110:M111"/>
    <mergeCell ref="A111:B111"/>
    <mergeCell ref="F110:F111"/>
    <mergeCell ref="G110:G111"/>
    <mergeCell ref="H110:H111"/>
    <mergeCell ref="J110:J111"/>
    <mergeCell ref="A110:B110"/>
    <mergeCell ref="C110:C111"/>
    <mergeCell ref="D110:D111"/>
    <mergeCell ref="E110:E111"/>
    <mergeCell ref="A141:B141"/>
    <mergeCell ref="C141:C142"/>
    <mergeCell ref="D141:D142"/>
    <mergeCell ref="E141:E142"/>
    <mergeCell ref="A142:B142"/>
    <mergeCell ref="K141:K142"/>
    <mergeCell ref="D113:D114"/>
    <mergeCell ref="E113:E114"/>
    <mergeCell ref="E138:E139"/>
    <mergeCell ref="F141:F142"/>
    <mergeCell ref="F138:F139"/>
    <mergeCell ref="E129:G129"/>
    <mergeCell ref="K132:K133"/>
    <mergeCell ref="J129:M129"/>
    <mergeCell ref="M119:M120"/>
    <mergeCell ref="L141:L142"/>
    <mergeCell ref="M141:M142"/>
    <mergeCell ref="A144:B144"/>
    <mergeCell ref="C144:C145"/>
    <mergeCell ref="D144:D145"/>
    <mergeCell ref="E144:E145"/>
    <mergeCell ref="F144:F145"/>
    <mergeCell ref="G144:G145"/>
    <mergeCell ref="H144:H145"/>
    <mergeCell ref="G141:G142"/>
    <mergeCell ref="M113:M114"/>
    <mergeCell ref="A114:B114"/>
    <mergeCell ref="F113:F114"/>
    <mergeCell ref="G113:G114"/>
    <mergeCell ref="H113:H114"/>
    <mergeCell ref="J113:J114"/>
    <mergeCell ref="A113:B113"/>
    <mergeCell ref="C113:C114"/>
    <mergeCell ref="K113:K114"/>
    <mergeCell ref="L113:L114"/>
    <mergeCell ref="M116:M117"/>
    <mergeCell ref="A117:B117"/>
    <mergeCell ref="A116:B116"/>
    <mergeCell ref="C116:C117"/>
    <mergeCell ref="D116:D117"/>
    <mergeCell ref="E116:E117"/>
    <mergeCell ref="F116:F117"/>
    <mergeCell ref="G116:G117"/>
    <mergeCell ref="H116:H117"/>
    <mergeCell ref="J116:J117"/>
    <mergeCell ref="A180:B180"/>
    <mergeCell ref="C180:C181"/>
    <mergeCell ref="D180:D181"/>
    <mergeCell ref="E180:E181"/>
    <mergeCell ref="A181:B181"/>
    <mergeCell ref="F180:F181"/>
    <mergeCell ref="G180:G181"/>
    <mergeCell ref="H180:H181"/>
    <mergeCell ref="L177:L178"/>
    <mergeCell ref="K180:K181"/>
    <mergeCell ref="L180:L181"/>
    <mergeCell ref="H177:H178"/>
    <mergeCell ref="J180:J181"/>
    <mergeCell ref="M177:M178"/>
    <mergeCell ref="M180:M181"/>
    <mergeCell ref="J177:J178"/>
    <mergeCell ref="A177:B177"/>
    <mergeCell ref="C177:C178"/>
    <mergeCell ref="D177:D178"/>
    <mergeCell ref="E177:E178"/>
    <mergeCell ref="A178:B178"/>
    <mergeCell ref="F177:F178"/>
    <mergeCell ref="G177:G178"/>
    <mergeCell ref="M171:M172"/>
    <mergeCell ref="A172:B172"/>
    <mergeCell ref="F171:F172"/>
    <mergeCell ref="G171:G172"/>
    <mergeCell ref="H171:H172"/>
    <mergeCell ref="J171:J172"/>
    <mergeCell ref="A171:B171"/>
    <mergeCell ref="C171:C172"/>
    <mergeCell ref="D171:D172"/>
    <mergeCell ref="E171:E172"/>
    <mergeCell ref="K156:K157"/>
    <mergeCell ref="L156:L157"/>
    <mergeCell ref="K171:K172"/>
    <mergeCell ref="L171:L172"/>
    <mergeCell ref="K168:K169"/>
    <mergeCell ref="L168:L169"/>
    <mergeCell ref="K165:K166"/>
    <mergeCell ref="L165:L166"/>
    <mergeCell ref="K162:K163"/>
    <mergeCell ref="L162:L163"/>
    <mergeCell ref="M156:M157"/>
    <mergeCell ref="A157:B157"/>
    <mergeCell ref="F156:F157"/>
    <mergeCell ref="G156:G157"/>
    <mergeCell ref="H156:H157"/>
    <mergeCell ref="J156:J157"/>
    <mergeCell ref="A156:B156"/>
    <mergeCell ref="C156:C157"/>
    <mergeCell ref="D156:D157"/>
    <mergeCell ref="E156:E157"/>
    <mergeCell ref="A133:B133"/>
    <mergeCell ref="A138:B138"/>
    <mergeCell ref="C138:C139"/>
    <mergeCell ref="D138:D139"/>
    <mergeCell ref="A139:B139"/>
    <mergeCell ref="A135:B135"/>
    <mergeCell ref="C135:C136"/>
    <mergeCell ref="D135:D136"/>
    <mergeCell ref="A136:B136"/>
    <mergeCell ref="M132:M133"/>
    <mergeCell ref="G138:G139"/>
    <mergeCell ref="H138:H139"/>
    <mergeCell ref="J138:J139"/>
    <mergeCell ref="K138:K139"/>
    <mergeCell ref="L138:L139"/>
    <mergeCell ref="M138:M139"/>
    <mergeCell ref="G135:G136"/>
    <mergeCell ref="H135:H136"/>
    <mergeCell ref="J135:J136"/>
    <mergeCell ref="O130:P130"/>
    <mergeCell ref="A132:B132"/>
    <mergeCell ref="C132:C133"/>
    <mergeCell ref="D132:D133"/>
    <mergeCell ref="E132:E133"/>
    <mergeCell ref="F132:F133"/>
    <mergeCell ref="G132:G133"/>
    <mergeCell ref="H132:H133"/>
    <mergeCell ref="J132:J133"/>
    <mergeCell ref="L132:L133"/>
    <mergeCell ref="A120:B120"/>
    <mergeCell ref="F119:F120"/>
    <mergeCell ref="G119:G120"/>
    <mergeCell ref="H119:H120"/>
    <mergeCell ref="A119:B119"/>
    <mergeCell ref="C119:C120"/>
    <mergeCell ref="D119:D120"/>
    <mergeCell ref="E119:E120"/>
    <mergeCell ref="K110:K111"/>
    <mergeCell ref="L110:L111"/>
    <mergeCell ref="K119:K120"/>
    <mergeCell ref="L119:L120"/>
    <mergeCell ref="K116:K117"/>
    <mergeCell ref="L116:L117"/>
    <mergeCell ref="A104:B104"/>
    <mergeCell ref="C104:C105"/>
    <mergeCell ref="D104:D105"/>
    <mergeCell ref="E104:E105"/>
    <mergeCell ref="A105:B105"/>
    <mergeCell ref="H104:H105"/>
    <mergeCell ref="J107:J108"/>
    <mergeCell ref="A107:B107"/>
    <mergeCell ref="C107:C108"/>
    <mergeCell ref="D107:D108"/>
    <mergeCell ref="E107:E108"/>
    <mergeCell ref="A108:B108"/>
    <mergeCell ref="F107:F108"/>
    <mergeCell ref="G107:G108"/>
    <mergeCell ref="H107:H108"/>
    <mergeCell ref="L98:L99"/>
    <mergeCell ref="K107:K108"/>
    <mergeCell ref="L107:L108"/>
    <mergeCell ref="M107:M108"/>
    <mergeCell ref="M104:M105"/>
    <mergeCell ref="K104:K105"/>
    <mergeCell ref="L104:L105"/>
    <mergeCell ref="K101:K102"/>
    <mergeCell ref="L101:L102"/>
    <mergeCell ref="M101:M102"/>
    <mergeCell ref="H101:H102"/>
    <mergeCell ref="J101:J102"/>
    <mergeCell ref="M98:M99"/>
    <mergeCell ref="A99:B99"/>
    <mergeCell ref="F98:F99"/>
    <mergeCell ref="G98:G99"/>
    <mergeCell ref="H98:H99"/>
    <mergeCell ref="J98:J99"/>
    <mergeCell ref="A98:B98"/>
    <mergeCell ref="C98:C99"/>
    <mergeCell ref="D98:D99"/>
    <mergeCell ref="E98:E99"/>
    <mergeCell ref="J95:J96"/>
    <mergeCell ref="K95:K96"/>
    <mergeCell ref="K98:K99"/>
    <mergeCell ref="M95:M96"/>
    <mergeCell ref="E95:E96"/>
    <mergeCell ref="F95:F96"/>
    <mergeCell ref="G95:G96"/>
    <mergeCell ref="H95:H96"/>
    <mergeCell ref="C95:C96"/>
    <mergeCell ref="D95:D96"/>
    <mergeCell ref="A96:B96"/>
    <mergeCell ref="L95:L96"/>
    <mergeCell ref="H6:J6"/>
    <mergeCell ref="J14:M14"/>
    <mergeCell ref="A185:M185"/>
    <mergeCell ref="A6:D6"/>
    <mergeCell ref="E80:E81"/>
    <mergeCell ref="F80:F81"/>
    <mergeCell ref="J80:J81"/>
    <mergeCell ref="K80:K81"/>
    <mergeCell ref="L80:L81"/>
    <mergeCell ref="M92:M93"/>
    <mergeCell ref="A9:M9"/>
    <mergeCell ref="A7:M7"/>
    <mergeCell ref="C80:C81"/>
    <mergeCell ref="D80:D81"/>
    <mergeCell ref="J29:J30"/>
    <mergeCell ref="K29:K30"/>
    <mergeCell ref="L29:L30"/>
    <mergeCell ref="M29:M30"/>
    <mergeCell ref="A21:B21"/>
    <mergeCell ref="F20:F21"/>
    <mergeCell ref="E89:G89"/>
    <mergeCell ref="J89:M89"/>
    <mergeCell ref="G80:G81"/>
    <mergeCell ref="H80:H81"/>
    <mergeCell ref="M80:M81"/>
    <mergeCell ref="A85:M85"/>
    <mergeCell ref="A5:D5"/>
    <mergeCell ref="H4:J4"/>
    <mergeCell ref="H5:J5"/>
    <mergeCell ref="H2:J2"/>
    <mergeCell ref="H3:J3"/>
    <mergeCell ref="A1:D1"/>
    <mergeCell ref="A2:D2"/>
    <mergeCell ref="A3:D3"/>
    <mergeCell ref="A4:D4"/>
    <mergeCell ref="J77:J78"/>
    <mergeCell ref="K77:K78"/>
    <mergeCell ref="L77:L78"/>
    <mergeCell ref="M77:M78"/>
    <mergeCell ref="L74:L75"/>
    <mergeCell ref="M74:M75"/>
    <mergeCell ref="A188:M188"/>
    <mergeCell ref="A189:M194"/>
    <mergeCell ref="G77:G78"/>
    <mergeCell ref="H77:H78"/>
    <mergeCell ref="C77:C78"/>
    <mergeCell ref="D77:D78"/>
    <mergeCell ref="E77:E78"/>
    <mergeCell ref="F77:F78"/>
    <mergeCell ref="A124:M124"/>
    <mergeCell ref="A92:B92"/>
    <mergeCell ref="C92:C93"/>
    <mergeCell ref="D92:D93"/>
    <mergeCell ref="E92:E93"/>
    <mergeCell ref="F92:F93"/>
    <mergeCell ref="G92:G93"/>
    <mergeCell ref="A93:B93"/>
    <mergeCell ref="A95:B95"/>
    <mergeCell ref="H92:H93"/>
    <mergeCell ref="J71:J72"/>
    <mergeCell ref="K71:K72"/>
    <mergeCell ref="J41:J42"/>
    <mergeCell ref="J38:J39"/>
    <mergeCell ref="K41:K42"/>
    <mergeCell ref="J47:J48"/>
    <mergeCell ref="J65:J66"/>
    <mergeCell ref="K65:K66"/>
    <mergeCell ref="J44:J45"/>
    <mergeCell ref="K47:K48"/>
    <mergeCell ref="A547:M548"/>
    <mergeCell ref="A614:M616"/>
    <mergeCell ref="A612:M612"/>
    <mergeCell ref="A550:M553"/>
    <mergeCell ref="A613:M613"/>
    <mergeCell ref="D557:D558"/>
    <mergeCell ref="E557:E558"/>
    <mergeCell ref="K557:K558"/>
    <mergeCell ref="L557:L558"/>
    <mergeCell ref="M557:M558"/>
    <mergeCell ref="D74:D75"/>
    <mergeCell ref="E74:E75"/>
    <mergeCell ref="F74:F75"/>
    <mergeCell ref="A513:M514"/>
    <mergeCell ref="A300:M300"/>
    <mergeCell ref="A353:M354"/>
    <mergeCell ref="A390:M390"/>
    <mergeCell ref="A392:M395"/>
    <mergeCell ref="J74:J75"/>
    <mergeCell ref="K74:K75"/>
    <mergeCell ref="A78:B78"/>
    <mergeCell ref="A80:B80"/>
    <mergeCell ref="A81:B81"/>
    <mergeCell ref="C74:C75"/>
    <mergeCell ref="A748:M748"/>
    <mergeCell ref="A750:M752"/>
    <mergeCell ref="A17:B17"/>
    <mergeCell ref="A18:B18"/>
    <mergeCell ref="A74:B74"/>
    <mergeCell ref="A75:B75"/>
    <mergeCell ref="A68:B68"/>
    <mergeCell ref="A69:B69"/>
    <mergeCell ref="A71:B71"/>
    <mergeCell ref="A77:B77"/>
    <mergeCell ref="A57:B57"/>
    <mergeCell ref="A59:B59"/>
    <mergeCell ref="C17:C18"/>
    <mergeCell ref="A27:B27"/>
    <mergeCell ref="A56:B56"/>
    <mergeCell ref="C56:C57"/>
    <mergeCell ref="A48:B48"/>
    <mergeCell ref="A54:B54"/>
    <mergeCell ref="A44:B44"/>
    <mergeCell ref="C44:C45"/>
    <mergeCell ref="O15:P15"/>
    <mergeCell ref="G17:G18"/>
    <mergeCell ref="H17:H18"/>
    <mergeCell ref="A26:B26"/>
    <mergeCell ref="J17:J18"/>
    <mergeCell ref="K17:K18"/>
    <mergeCell ref="L17:L18"/>
    <mergeCell ref="M17:M18"/>
    <mergeCell ref="M23:M24"/>
    <mergeCell ref="A24:B24"/>
    <mergeCell ref="G71:G72"/>
    <mergeCell ref="H71:H72"/>
    <mergeCell ref="D17:D18"/>
    <mergeCell ref="E17:E18"/>
    <mergeCell ref="F17:F18"/>
    <mergeCell ref="E29:E30"/>
    <mergeCell ref="F29:F30"/>
    <mergeCell ref="G29:G30"/>
    <mergeCell ref="H29:H30"/>
    <mergeCell ref="F32:F33"/>
    <mergeCell ref="L71:L72"/>
    <mergeCell ref="O90:P90"/>
    <mergeCell ref="G68:G69"/>
    <mergeCell ref="H68:H69"/>
    <mergeCell ref="J68:J69"/>
    <mergeCell ref="K68:K69"/>
    <mergeCell ref="L68:L69"/>
    <mergeCell ref="M68:M69"/>
    <mergeCell ref="G74:G75"/>
    <mergeCell ref="H74:H75"/>
    <mergeCell ref="J92:J93"/>
    <mergeCell ref="K92:K93"/>
    <mergeCell ref="L92:L93"/>
    <mergeCell ref="C68:C69"/>
    <mergeCell ref="D68:D69"/>
    <mergeCell ref="E68:E69"/>
    <mergeCell ref="F68:F69"/>
    <mergeCell ref="C71:C72"/>
    <mergeCell ref="D71:D72"/>
    <mergeCell ref="E71:E72"/>
    <mergeCell ref="F71:F72"/>
    <mergeCell ref="M71:M72"/>
    <mergeCell ref="A72:B72"/>
    <mergeCell ref="A23:B23"/>
    <mergeCell ref="C23:C24"/>
    <mergeCell ref="D23:D24"/>
    <mergeCell ref="E23:E24"/>
    <mergeCell ref="F23:F24"/>
    <mergeCell ref="G23:G24"/>
    <mergeCell ref="E26:E27"/>
    <mergeCell ref="F26:F27"/>
    <mergeCell ref="K23:K24"/>
    <mergeCell ref="L23:L24"/>
    <mergeCell ref="H23:H24"/>
    <mergeCell ref="J23:J24"/>
    <mergeCell ref="G26:G27"/>
    <mergeCell ref="H26:H27"/>
    <mergeCell ref="J26:J27"/>
    <mergeCell ref="K26:K27"/>
    <mergeCell ref="D56:D57"/>
    <mergeCell ref="C26:C27"/>
    <mergeCell ref="D26:D27"/>
    <mergeCell ref="A29:B29"/>
    <mergeCell ref="C29:C30"/>
    <mergeCell ref="D29:D30"/>
    <mergeCell ref="A30:B30"/>
    <mergeCell ref="D35:D36"/>
    <mergeCell ref="A38:B38"/>
    <mergeCell ref="C38:C39"/>
    <mergeCell ref="M56:M57"/>
    <mergeCell ref="L26:L27"/>
    <mergeCell ref="M26:M27"/>
    <mergeCell ref="M38:M39"/>
    <mergeCell ref="M41:M42"/>
    <mergeCell ref="M44:M45"/>
    <mergeCell ref="M47:M48"/>
    <mergeCell ref="M50:M51"/>
    <mergeCell ref="M53:M54"/>
    <mergeCell ref="M32:M33"/>
    <mergeCell ref="L56:L57"/>
    <mergeCell ref="J56:J57"/>
    <mergeCell ref="K56:K57"/>
    <mergeCell ref="K59:K60"/>
    <mergeCell ref="E56:E57"/>
    <mergeCell ref="F56:F57"/>
    <mergeCell ref="G56:G57"/>
    <mergeCell ref="H56:H57"/>
    <mergeCell ref="A60:B60"/>
    <mergeCell ref="A62:B62"/>
    <mergeCell ref="C62:C63"/>
    <mergeCell ref="D62:D63"/>
    <mergeCell ref="C59:C60"/>
    <mergeCell ref="D59:D60"/>
    <mergeCell ref="A63:B63"/>
    <mergeCell ref="M62:M63"/>
    <mergeCell ref="L59:L60"/>
    <mergeCell ref="M59:M60"/>
    <mergeCell ref="G59:G60"/>
    <mergeCell ref="H59:H60"/>
    <mergeCell ref="J59:J60"/>
    <mergeCell ref="J62:J63"/>
    <mergeCell ref="K62:K63"/>
    <mergeCell ref="A65:B65"/>
    <mergeCell ref="C65:C66"/>
    <mergeCell ref="D65:D66"/>
    <mergeCell ref="A66:B66"/>
    <mergeCell ref="K35:K36"/>
    <mergeCell ref="L65:L66"/>
    <mergeCell ref="M65:M66"/>
    <mergeCell ref="E65:E66"/>
    <mergeCell ref="F65:F66"/>
    <mergeCell ref="G65:G66"/>
    <mergeCell ref="H65:H66"/>
    <mergeCell ref="E59:E60"/>
    <mergeCell ref="F59:F60"/>
    <mergeCell ref="L62:L63"/>
    <mergeCell ref="E62:E63"/>
    <mergeCell ref="F62:F63"/>
    <mergeCell ref="G62:G63"/>
    <mergeCell ref="H62:H63"/>
    <mergeCell ref="L35:L36"/>
    <mergeCell ref="M35:M36"/>
    <mergeCell ref="A36:B36"/>
    <mergeCell ref="F35:F36"/>
    <mergeCell ref="G35:G36"/>
    <mergeCell ref="H35:H36"/>
    <mergeCell ref="J35:J36"/>
    <mergeCell ref="A35:B35"/>
    <mergeCell ref="C35:C36"/>
    <mergeCell ref="E35:E36"/>
    <mergeCell ref="D38:D39"/>
    <mergeCell ref="E38:E39"/>
    <mergeCell ref="A39:B39"/>
    <mergeCell ref="F38:F39"/>
    <mergeCell ref="G38:G39"/>
    <mergeCell ref="H38:H39"/>
    <mergeCell ref="K38:K39"/>
    <mergeCell ref="L38:L39"/>
    <mergeCell ref="L41:L42"/>
    <mergeCell ref="A42:B42"/>
    <mergeCell ref="F41:F42"/>
    <mergeCell ref="G41:G42"/>
    <mergeCell ref="H41:H42"/>
    <mergeCell ref="A41:B41"/>
    <mergeCell ref="C41:C42"/>
    <mergeCell ref="D41:D42"/>
    <mergeCell ref="E41:E42"/>
    <mergeCell ref="D44:D45"/>
    <mergeCell ref="E44:E45"/>
    <mergeCell ref="A45:B45"/>
    <mergeCell ref="F44:F45"/>
    <mergeCell ref="G44:G45"/>
    <mergeCell ref="H44:H45"/>
    <mergeCell ref="K44:K45"/>
    <mergeCell ref="L44:L45"/>
    <mergeCell ref="L47:L48"/>
    <mergeCell ref="F47:F48"/>
    <mergeCell ref="G47:G48"/>
    <mergeCell ref="H47:H48"/>
    <mergeCell ref="A47:B47"/>
    <mergeCell ref="C47:C48"/>
    <mergeCell ref="D47:D48"/>
    <mergeCell ref="E47:E48"/>
    <mergeCell ref="J53:J54"/>
    <mergeCell ref="J50:J51"/>
    <mergeCell ref="A50:B50"/>
    <mergeCell ref="C50:C51"/>
    <mergeCell ref="D50:D51"/>
    <mergeCell ref="E50:E51"/>
    <mergeCell ref="A51:B51"/>
    <mergeCell ref="F50:F51"/>
    <mergeCell ref="G50:G51"/>
    <mergeCell ref="H50:H51"/>
    <mergeCell ref="K50:K51"/>
    <mergeCell ref="L50:L51"/>
    <mergeCell ref="K53:K54"/>
    <mergeCell ref="L53:L54"/>
    <mergeCell ref="F53:F54"/>
    <mergeCell ref="G53:G54"/>
    <mergeCell ref="H53:H54"/>
    <mergeCell ref="A53:B53"/>
    <mergeCell ref="C53:C54"/>
    <mergeCell ref="D53:D54"/>
    <mergeCell ref="E53:E54"/>
    <mergeCell ref="A621:B621"/>
    <mergeCell ref="F620:F621"/>
    <mergeCell ref="G620:G621"/>
    <mergeCell ref="H620:H621"/>
    <mergeCell ref="A620:B620"/>
    <mergeCell ref="C620:C621"/>
    <mergeCell ref="D620:D621"/>
    <mergeCell ref="E620:E621"/>
    <mergeCell ref="K623:K624"/>
    <mergeCell ref="L623:L624"/>
    <mergeCell ref="M623:M624"/>
    <mergeCell ref="A624:B624"/>
    <mergeCell ref="F623:F624"/>
    <mergeCell ref="G623:G624"/>
    <mergeCell ref="H623:H624"/>
    <mergeCell ref="J623:J624"/>
    <mergeCell ref="A623:B623"/>
    <mergeCell ref="C623:C624"/>
    <mergeCell ref="D623:D624"/>
    <mergeCell ref="E623:E624"/>
    <mergeCell ref="A625:B625"/>
    <mergeCell ref="A626:B626"/>
    <mergeCell ref="C626:C627"/>
    <mergeCell ref="D626:D627"/>
    <mergeCell ref="A627:B627"/>
    <mergeCell ref="E626:E627"/>
    <mergeCell ref="F626:F627"/>
    <mergeCell ref="G626:G627"/>
    <mergeCell ref="H626:H627"/>
    <mergeCell ref="J626:J627"/>
    <mergeCell ref="K626:K627"/>
    <mergeCell ref="L626:L627"/>
    <mergeCell ref="M626:M627"/>
    <mergeCell ref="M629:M630"/>
    <mergeCell ref="K629:K630"/>
    <mergeCell ref="L629:L630"/>
    <mergeCell ref="J629:J630"/>
    <mergeCell ref="A629:B629"/>
    <mergeCell ref="C629:C630"/>
    <mergeCell ref="D629:D630"/>
    <mergeCell ref="E629:E630"/>
    <mergeCell ref="A630:B630"/>
    <mergeCell ref="F629:F630"/>
    <mergeCell ref="G629:G630"/>
    <mergeCell ref="H629:H630"/>
    <mergeCell ref="K632:K633"/>
    <mergeCell ref="L632:L633"/>
    <mergeCell ref="M632:M633"/>
    <mergeCell ref="A633:B633"/>
    <mergeCell ref="F632:F633"/>
    <mergeCell ref="G632:G633"/>
    <mergeCell ref="H632:H633"/>
    <mergeCell ref="J632:J633"/>
    <mergeCell ref="A632:B632"/>
    <mergeCell ref="C632:C633"/>
    <mergeCell ref="D632:D633"/>
    <mergeCell ref="E632:E633"/>
    <mergeCell ref="M635:M636"/>
    <mergeCell ref="A636:B636"/>
    <mergeCell ref="F635:F636"/>
    <mergeCell ref="G635:G636"/>
    <mergeCell ref="H635:H636"/>
    <mergeCell ref="J635:J636"/>
    <mergeCell ref="A635:B635"/>
    <mergeCell ref="C635:C636"/>
    <mergeCell ref="D635:D636"/>
    <mergeCell ref="E635:E636"/>
    <mergeCell ref="K635:K636"/>
    <mergeCell ref="L635:L636"/>
    <mergeCell ref="K638:K639"/>
    <mergeCell ref="L638:L639"/>
    <mergeCell ref="J638:J639"/>
    <mergeCell ref="A638:B638"/>
    <mergeCell ref="C638:C639"/>
    <mergeCell ref="D638:D639"/>
    <mergeCell ref="E638:E639"/>
    <mergeCell ref="A639:B639"/>
    <mergeCell ref="F638:F639"/>
    <mergeCell ref="G638:G639"/>
    <mergeCell ref="H638:H639"/>
    <mergeCell ref="K653:K654"/>
    <mergeCell ref="L653:L654"/>
    <mergeCell ref="M656:M657"/>
    <mergeCell ref="M638:M639"/>
    <mergeCell ref="K641:K642"/>
    <mergeCell ref="L641:L642"/>
    <mergeCell ref="M641:M642"/>
    <mergeCell ref="K647:K648"/>
    <mergeCell ref="L647:L648"/>
    <mergeCell ref="G650:G651"/>
    <mergeCell ref="M662:M663"/>
    <mergeCell ref="A663:B663"/>
    <mergeCell ref="F662:F663"/>
    <mergeCell ref="G662:G663"/>
    <mergeCell ref="H662:H663"/>
    <mergeCell ref="J662:J663"/>
    <mergeCell ref="A662:B662"/>
    <mergeCell ref="C662:C663"/>
    <mergeCell ref="D662:D663"/>
    <mergeCell ref="K662:K663"/>
    <mergeCell ref="L662:L663"/>
    <mergeCell ref="K665:K666"/>
    <mergeCell ref="L665:L666"/>
    <mergeCell ref="M665:M666"/>
    <mergeCell ref="A666:B666"/>
    <mergeCell ref="F665:F666"/>
    <mergeCell ref="G665:G666"/>
    <mergeCell ref="H665:H666"/>
    <mergeCell ref="J665:J666"/>
    <mergeCell ref="A665:B665"/>
    <mergeCell ref="C665:C666"/>
    <mergeCell ref="D665:D666"/>
    <mergeCell ref="E665:E666"/>
    <mergeCell ref="M668:M669"/>
    <mergeCell ref="A669:B669"/>
    <mergeCell ref="F668:F669"/>
    <mergeCell ref="G668:G669"/>
    <mergeCell ref="H668:H669"/>
    <mergeCell ref="A668:B668"/>
    <mergeCell ref="C668:C669"/>
    <mergeCell ref="D668:D669"/>
    <mergeCell ref="E668:E669"/>
    <mergeCell ref="K668:K669"/>
    <mergeCell ref="J668:J669"/>
    <mergeCell ref="L668:L669"/>
    <mergeCell ref="K671:K672"/>
    <mergeCell ref="L671:L672"/>
    <mergeCell ref="D756:D757"/>
    <mergeCell ref="E756:E757"/>
    <mergeCell ref="A747:M747"/>
    <mergeCell ref="A749:M749"/>
    <mergeCell ref="E753:G753"/>
    <mergeCell ref="J753:M753"/>
    <mergeCell ref="K756:K757"/>
    <mergeCell ref="L756:L757"/>
    <mergeCell ref="M756:M757"/>
    <mergeCell ref="A757:B757"/>
    <mergeCell ref="F756:F757"/>
    <mergeCell ref="G756:G757"/>
    <mergeCell ref="H756:H757"/>
    <mergeCell ref="J756:J757"/>
    <mergeCell ref="A756:B756"/>
    <mergeCell ref="C756:C757"/>
    <mergeCell ref="M759:M760"/>
    <mergeCell ref="A760:B760"/>
    <mergeCell ref="F759:F760"/>
    <mergeCell ref="G759:G760"/>
    <mergeCell ref="H759:H760"/>
    <mergeCell ref="J759:J760"/>
    <mergeCell ref="A759:B759"/>
    <mergeCell ref="C759:C760"/>
    <mergeCell ref="K759:K760"/>
    <mergeCell ref="L768:L769"/>
    <mergeCell ref="D759:D760"/>
    <mergeCell ref="E759:E760"/>
    <mergeCell ref="F768:F769"/>
    <mergeCell ref="E765:E766"/>
    <mergeCell ref="E762:E763"/>
    <mergeCell ref="E768:E769"/>
    <mergeCell ref="D768:D769"/>
    <mergeCell ref="J765:J766"/>
    <mergeCell ref="M771:M772"/>
    <mergeCell ref="A772:B772"/>
    <mergeCell ref="F771:F772"/>
    <mergeCell ref="G771:G772"/>
    <mergeCell ref="H771:H772"/>
    <mergeCell ref="J771:J772"/>
    <mergeCell ref="A771:B771"/>
    <mergeCell ref="C771:C772"/>
    <mergeCell ref="D771:D772"/>
    <mergeCell ref="E771:E772"/>
    <mergeCell ref="F780:F781"/>
    <mergeCell ref="G780:G781"/>
    <mergeCell ref="H780:H781"/>
    <mergeCell ref="A780:B780"/>
    <mergeCell ref="C780:C781"/>
    <mergeCell ref="D780:D781"/>
    <mergeCell ref="E780:E781"/>
    <mergeCell ref="D789:D790"/>
    <mergeCell ref="E789:E790"/>
    <mergeCell ref="M783:M784"/>
    <mergeCell ref="A784:B784"/>
    <mergeCell ref="F783:F784"/>
    <mergeCell ref="G783:G784"/>
    <mergeCell ref="H783:H784"/>
    <mergeCell ref="J783:J784"/>
    <mergeCell ref="A783:B783"/>
    <mergeCell ref="C783:C784"/>
    <mergeCell ref="A796:B796"/>
    <mergeCell ref="F795:F796"/>
    <mergeCell ref="G795:G796"/>
    <mergeCell ref="H795:H796"/>
    <mergeCell ref="A795:B795"/>
    <mergeCell ref="C795:C796"/>
    <mergeCell ref="D795:D796"/>
    <mergeCell ref="E795:E796"/>
    <mergeCell ref="M789:M790"/>
    <mergeCell ref="J789:J790"/>
    <mergeCell ref="K795:K796"/>
    <mergeCell ref="L795:L796"/>
    <mergeCell ref="M795:M796"/>
    <mergeCell ref="J795:J796"/>
    <mergeCell ref="J792:J793"/>
    <mergeCell ref="M792:M793"/>
    <mergeCell ref="A768:B768"/>
    <mergeCell ref="C768:C769"/>
    <mergeCell ref="K789:K790"/>
    <mergeCell ref="A790:B790"/>
    <mergeCell ref="F789:F790"/>
    <mergeCell ref="G789:G790"/>
    <mergeCell ref="H789:H790"/>
    <mergeCell ref="A789:B789"/>
    <mergeCell ref="C789:C790"/>
    <mergeCell ref="A769:B769"/>
    <mergeCell ref="K774:K775"/>
    <mergeCell ref="K780:K781"/>
    <mergeCell ref="J768:J769"/>
    <mergeCell ref="K771:K772"/>
    <mergeCell ref="K768:K769"/>
    <mergeCell ref="J780:J781"/>
    <mergeCell ref="J774:J775"/>
    <mergeCell ref="A766:B766"/>
    <mergeCell ref="F765:F766"/>
    <mergeCell ref="G765:G766"/>
    <mergeCell ref="H765:H766"/>
    <mergeCell ref="A765:B765"/>
    <mergeCell ref="C765:C766"/>
    <mergeCell ref="D765:D766"/>
    <mergeCell ref="M768:M769"/>
    <mergeCell ref="K762:K763"/>
    <mergeCell ref="M765:M766"/>
    <mergeCell ref="L765:L766"/>
    <mergeCell ref="L762:L763"/>
    <mergeCell ref="M762:M763"/>
    <mergeCell ref="K765:K766"/>
    <mergeCell ref="A762:B762"/>
    <mergeCell ref="C762:C763"/>
    <mergeCell ref="D762:D763"/>
    <mergeCell ref="A763:B763"/>
    <mergeCell ref="A645:B645"/>
    <mergeCell ref="A656:B656"/>
    <mergeCell ref="C656:C657"/>
    <mergeCell ref="D656:D657"/>
    <mergeCell ref="A657:B657"/>
    <mergeCell ref="A653:B653"/>
    <mergeCell ref="C653:C654"/>
    <mergeCell ref="D653:D654"/>
    <mergeCell ref="A654:B654"/>
    <mergeCell ref="A651:B651"/>
    <mergeCell ref="J644:J645"/>
    <mergeCell ref="K644:K645"/>
    <mergeCell ref="H656:H657"/>
    <mergeCell ref="M644:M645"/>
    <mergeCell ref="M650:M651"/>
    <mergeCell ref="K650:K651"/>
    <mergeCell ref="L650:L651"/>
    <mergeCell ref="J656:J657"/>
    <mergeCell ref="K656:K657"/>
    <mergeCell ref="L656:L657"/>
    <mergeCell ref="F656:F657"/>
    <mergeCell ref="G656:G657"/>
    <mergeCell ref="E653:E654"/>
    <mergeCell ref="F653:F654"/>
    <mergeCell ref="G653:G654"/>
    <mergeCell ref="A774:B774"/>
    <mergeCell ref="C774:C775"/>
    <mergeCell ref="D774:D775"/>
    <mergeCell ref="E774:E775"/>
    <mergeCell ref="A775:B775"/>
    <mergeCell ref="F774:F775"/>
    <mergeCell ref="G774:G775"/>
    <mergeCell ref="H774:H775"/>
    <mergeCell ref="L659:L660"/>
    <mergeCell ref="H659:H660"/>
    <mergeCell ref="J659:J660"/>
    <mergeCell ref="K659:K660"/>
    <mergeCell ref="L774:L775"/>
    <mergeCell ref="G768:G769"/>
    <mergeCell ref="H768:H769"/>
    <mergeCell ref="M659:M660"/>
    <mergeCell ref="A644:B644"/>
    <mergeCell ref="C644:C645"/>
    <mergeCell ref="D644:D645"/>
    <mergeCell ref="E644:E645"/>
    <mergeCell ref="F644:F645"/>
    <mergeCell ref="G644:G645"/>
    <mergeCell ref="H644:H645"/>
    <mergeCell ref="L644:L645"/>
    <mergeCell ref="G659:G660"/>
    <mergeCell ref="M671:M672"/>
    <mergeCell ref="A672:B672"/>
    <mergeCell ref="F671:F672"/>
    <mergeCell ref="G671:G672"/>
    <mergeCell ref="H671:H672"/>
    <mergeCell ref="J671:J672"/>
    <mergeCell ref="D671:D672"/>
    <mergeCell ref="E671:E672"/>
    <mergeCell ref="D659:D660"/>
    <mergeCell ref="E659:E660"/>
    <mergeCell ref="A660:B660"/>
    <mergeCell ref="L759:L760"/>
    <mergeCell ref="K687:K688"/>
    <mergeCell ref="L687:L688"/>
    <mergeCell ref="C690:C691"/>
    <mergeCell ref="A687:B687"/>
    <mergeCell ref="A689:B689"/>
    <mergeCell ref="A691:B691"/>
    <mergeCell ref="M786:M787"/>
    <mergeCell ref="A787:B787"/>
    <mergeCell ref="F786:F787"/>
    <mergeCell ref="G786:G787"/>
    <mergeCell ref="H786:H787"/>
    <mergeCell ref="J786:J787"/>
    <mergeCell ref="A786:B786"/>
    <mergeCell ref="C786:C787"/>
    <mergeCell ref="M774:M775"/>
    <mergeCell ref="D786:D787"/>
    <mergeCell ref="E786:E787"/>
    <mergeCell ref="M777:M778"/>
    <mergeCell ref="J777:J778"/>
    <mergeCell ref="K777:K778"/>
    <mergeCell ref="L777:L778"/>
    <mergeCell ref="K783:K784"/>
    <mergeCell ref="D783:D784"/>
    <mergeCell ref="E783:E784"/>
    <mergeCell ref="M780:M781"/>
    <mergeCell ref="A778:B778"/>
    <mergeCell ref="F777:F778"/>
    <mergeCell ref="G777:G778"/>
    <mergeCell ref="H777:H778"/>
    <mergeCell ref="A777:B777"/>
    <mergeCell ref="C777:C778"/>
    <mergeCell ref="D777:D778"/>
    <mergeCell ref="E777:E778"/>
    <mergeCell ref="A781:B781"/>
    <mergeCell ref="F792:F793"/>
    <mergeCell ref="L780:L781"/>
    <mergeCell ref="K786:K787"/>
    <mergeCell ref="L786:L787"/>
    <mergeCell ref="L783:L784"/>
    <mergeCell ref="G792:G793"/>
    <mergeCell ref="H792:H793"/>
    <mergeCell ref="L792:L793"/>
    <mergeCell ref="K792:K793"/>
    <mergeCell ref="L789:L790"/>
    <mergeCell ref="A792:B792"/>
    <mergeCell ref="C792:C793"/>
    <mergeCell ref="D792:D793"/>
    <mergeCell ref="E792:E793"/>
    <mergeCell ref="A793:B793"/>
    <mergeCell ref="M687:M688"/>
    <mergeCell ref="K684:K685"/>
    <mergeCell ref="L684:L685"/>
    <mergeCell ref="M684:M685"/>
    <mergeCell ref="L771:L772"/>
    <mergeCell ref="J762:J763"/>
    <mergeCell ref="F762:F763"/>
    <mergeCell ref="G762:G763"/>
    <mergeCell ref="H762:H763"/>
    <mergeCell ref="H653:H654"/>
    <mergeCell ref="J653:J654"/>
    <mergeCell ref="A678:M680"/>
    <mergeCell ref="J684:J685"/>
    <mergeCell ref="A685:B685"/>
    <mergeCell ref="F684:F685"/>
    <mergeCell ref="C684:C685"/>
    <mergeCell ref="M653:M654"/>
    <mergeCell ref="F659:F660"/>
    <mergeCell ref="A677:M677"/>
    <mergeCell ref="L690:L691"/>
    <mergeCell ref="M690:M691"/>
    <mergeCell ref="H690:H691"/>
    <mergeCell ref="J690:J691"/>
    <mergeCell ref="A706:B706"/>
    <mergeCell ref="L693:L694"/>
    <mergeCell ref="M693:M694"/>
    <mergeCell ref="H693:H694"/>
    <mergeCell ref="A693:B693"/>
    <mergeCell ref="A694:B694"/>
    <mergeCell ref="C693:C694"/>
    <mergeCell ref="D693:D694"/>
    <mergeCell ref="J693:J694"/>
    <mergeCell ref="K693:K694"/>
    <mergeCell ref="A714:B714"/>
    <mergeCell ref="M711:M712"/>
    <mergeCell ref="K702:K703"/>
    <mergeCell ref="L702:L703"/>
    <mergeCell ref="A703:B703"/>
    <mergeCell ref="A702:B702"/>
    <mergeCell ref="C702:C703"/>
    <mergeCell ref="D702:D703"/>
    <mergeCell ref="E711:E712"/>
    <mergeCell ref="D711:D712"/>
    <mergeCell ref="H711:H712"/>
    <mergeCell ref="G711:G712"/>
    <mergeCell ref="G714:G715"/>
    <mergeCell ref="H714:H715"/>
    <mergeCell ref="A726:B726"/>
    <mergeCell ref="C726:C727"/>
    <mergeCell ref="D726:D727"/>
    <mergeCell ref="F726:F727"/>
    <mergeCell ref="E726:E727"/>
    <mergeCell ref="A727:B727"/>
    <mergeCell ref="H702:H703"/>
    <mergeCell ref="J702:J703"/>
    <mergeCell ref="H723:H724"/>
    <mergeCell ref="F741:F742"/>
    <mergeCell ref="F702:F703"/>
    <mergeCell ref="G702:G703"/>
    <mergeCell ref="F717:F718"/>
    <mergeCell ref="G717:G718"/>
    <mergeCell ref="F729:F730"/>
    <mergeCell ref="G729:G730"/>
    <mergeCell ref="H684:H685"/>
    <mergeCell ref="G696:G697"/>
    <mergeCell ref="H696:H697"/>
    <mergeCell ref="D684:D685"/>
    <mergeCell ref="H687:H688"/>
    <mergeCell ref="F693:F694"/>
    <mergeCell ref="G693:G694"/>
    <mergeCell ref="F696:F697"/>
    <mergeCell ref="G684:G685"/>
    <mergeCell ref="E687:E688"/>
    <mergeCell ref="M699:M700"/>
    <mergeCell ref="L699:L700"/>
    <mergeCell ref="K699:K700"/>
    <mergeCell ref="F687:F688"/>
    <mergeCell ref="G687:G688"/>
    <mergeCell ref="J687:J688"/>
    <mergeCell ref="J699:J700"/>
    <mergeCell ref="F699:F700"/>
    <mergeCell ref="G699:G700"/>
    <mergeCell ref="K690:K691"/>
    <mergeCell ref="C699:C700"/>
    <mergeCell ref="D699:D700"/>
    <mergeCell ref="E699:E700"/>
    <mergeCell ref="A700:B700"/>
    <mergeCell ref="H705:H706"/>
    <mergeCell ref="J705:J706"/>
    <mergeCell ref="K705:K706"/>
    <mergeCell ref="M696:M697"/>
    <mergeCell ref="L705:L706"/>
    <mergeCell ref="M705:M706"/>
    <mergeCell ref="J696:J697"/>
    <mergeCell ref="K696:K697"/>
    <mergeCell ref="L696:L697"/>
    <mergeCell ref="H699:H700"/>
    <mergeCell ref="A712:B712"/>
    <mergeCell ref="A729:B729"/>
    <mergeCell ref="C729:C730"/>
    <mergeCell ref="M702:M703"/>
    <mergeCell ref="A705:B705"/>
    <mergeCell ref="C705:C706"/>
    <mergeCell ref="D705:D706"/>
    <mergeCell ref="E705:E706"/>
    <mergeCell ref="F705:F706"/>
    <mergeCell ref="G705:G706"/>
    <mergeCell ref="D717:D718"/>
    <mergeCell ref="A723:B723"/>
    <mergeCell ref="C723:C724"/>
    <mergeCell ref="D723:D724"/>
    <mergeCell ref="A717:B717"/>
    <mergeCell ref="C717:C718"/>
    <mergeCell ref="A718:B718"/>
    <mergeCell ref="A721:B721"/>
    <mergeCell ref="A724:B724"/>
    <mergeCell ref="A741:B741"/>
    <mergeCell ref="C741:C742"/>
    <mergeCell ref="D741:D742"/>
    <mergeCell ref="A742:B742"/>
    <mergeCell ref="G741:G742"/>
    <mergeCell ref="K741:K742"/>
    <mergeCell ref="L741:L742"/>
    <mergeCell ref="M729:M730"/>
    <mergeCell ref="M732:M733"/>
    <mergeCell ref="H741:H742"/>
    <mergeCell ref="J741:J742"/>
    <mergeCell ref="M735:M736"/>
    <mergeCell ref="M741:M742"/>
    <mergeCell ref="J735:J736"/>
    <mergeCell ref="E738:E739"/>
    <mergeCell ref="M738:M739"/>
    <mergeCell ref="K735:K736"/>
    <mergeCell ref="L735:L736"/>
    <mergeCell ref="E735:E736"/>
    <mergeCell ref="F735:F736"/>
    <mergeCell ref="G735:G736"/>
    <mergeCell ref="L732:L733"/>
    <mergeCell ref="L726:L727"/>
    <mergeCell ref="K726:K727"/>
    <mergeCell ref="M717:M718"/>
    <mergeCell ref="M723:M724"/>
    <mergeCell ref="M726:M727"/>
    <mergeCell ref="M720:M721"/>
    <mergeCell ref="L729:L730"/>
    <mergeCell ref="L723:L724"/>
    <mergeCell ref="L708:L709"/>
    <mergeCell ref="M708:M709"/>
    <mergeCell ref="K708:K709"/>
    <mergeCell ref="H717:H718"/>
    <mergeCell ref="J717:J718"/>
    <mergeCell ref="K717:K718"/>
    <mergeCell ref="L717:L718"/>
    <mergeCell ref="L711:L712"/>
    <mergeCell ref="K711:K712"/>
    <mergeCell ref="J711:J712"/>
    <mergeCell ref="K869:K870"/>
    <mergeCell ref="L869:L870"/>
    <mergeCell ref="A709:B709"/>
    <mergeCell ref="J708:J709"/>
    <mergeCell ref="F708:F709"/>
    <mergeCell ref="G708:G709"/>
    <mergeCell ref="H708:H709"/>
    <mergeCell ref="A708:B708"/>
    <mergeCell ref="C708:C709"/>
    <mergeCell ref="E741:E742"/>
    <mergeCell ref="H869:H870"/>
    <mergeCell ref="J869:J870"/>
    <mergeCell ref="M869:M870"/>
    <mergeCell ref="A870:B870"/>
    <mergeCell ref="A869:B869"/>
    <mergeCell ref="C869:C870"/>
    <mergeCell ref="D869:D870"/>
    <mergeCell ref="E869:E870"/>
    <mergeCell ref="F869:F870"/>
    <mergeCell ref="G869:G870"/>
    <mergeCell ref="D708:D709"/>
    <mergeCell ref="E708:E709"/>
    <mergeCell ref="D696:D697"/>
    <mergeCell ref="E696:E697"/>
    <mergeCell ref="E684:E685"/>
    <mergeCell ref="E690:E691"/>
    <mergeCell ref="E702:E703"/>
    <mergeCell ref="E656:E657"/>
    <mergeCell ref="E662:E663"/>
    <mergeCell ref="A558:B558"/>
    <mergeCell ref="F557:F558"/>
    <mergeCell ref="G557:G558"/>
    <mergeCell ref="H557:H558"/>
    <mergeCell ref="J557:J558"/>
    <mergeCell ref="A557:B557"/>
    <mergeCell ref="C557:C558"/>
    <mergeCell ref="M560:M561"/>
    <mergeCell ref="A561:B561"/>
    <mergeCell ref="F560:F561"/>
    <mergeCell ref="G560:G561"/>
    <mergeCell ref="H560:H561"/>
    <mergeCell ref="J560:J561"/>
    <mergeCell ref="A560:B560"/>
    <mergeCell ref="C560:C561"/>
    <mergeCell ref="D560:D561"/>
    <mergeCell ref="E560:E561"/>
    <mergeCell ref="K560:K561"/>
    <mergeCell ref="L560:L561"/>
    <mergeCell ref="K563:K564"/>
    <mergeCell ref="L563:L564"/>
    <mergeCell ref="M563:M564"/>
    <mergeCell ref="J563:J564"/>
    <mergeCell ref="A563:B563"/>
    <mergeCell ref="C563:C564"/>
    <mergeCell ref="D563:D564"/>
    <mergeCell ref="E563:E564"/>
    <mergeCell ref="A564:B564"/>
    <mergeCell ref="F563:F564"/>
    <mergeCell ref="G563:G564"/>
    <mergeCell ref="H563:H564"/>
    <mergeCell ref="M566:M567"/>
    <mergeCell ref="A567:B567"/>
    <mergeCell ref="F566:F567"/>
    <mergeCell ref="G566:G567"/>
    <mergeCell ref="H566:H567"/>
    <mergeCell ref="J566:J567"/>
    <mergeCell ref="A566:B566"/>
    <mergeCell ref="C566:C567"/>
    <mergeCell ref="D566:D567"/>
    <mergeCell ref="E566:E567"/>
    <mergeCell ref="K566:K567"/>
    <mergeCell ref="L566:L567"/>
    <mergeCell ref="K587:K588"/>
    <mergeCell ref="L587:L588"/>
    <mergeCell ref="K569:K570"/>
    <mergeCell ref="L569:L570"/>
    <mergeCell ref="K572:K573"/>
    <mergeCell ref="L572:L573"/>
    <mergeCell ref="K575:K576"/>
    <mergeCell ref="L575:L576"/>
    <mergeCell ref="M587:M588"/>
    <mergeCell ref="A588:B588"/>
    <mergeCell ref="E135:E136"/>
    <mergeCell ref="F135:F136"/>
    <mergeCell ref="K135:K136"/>
    <mergeCell ref="L135:L136"/>
    <mergeCell ref="M135:M136"/>
    <mergeCell ref="M569:M570"/>
    <mergeCell ref="A570:B570"/>
    <mergeCell ref="F569:F570"/>
    <mergeCell ref="J569:J570"/>
    <mergeCell ref="A569:B569"/>
    <mergeCell ref="C569:C570"/>
    <mergeCell ref="D569:D570"/>
    <mergeCell ref="E569:E570"/>
    <mergeCell ref="M572:M573"/>
    <mergeCell ref="A573:B573"/>
    <mergeCell ref="F572:F573"/>
    <mergeCell ref="G572:G573"/>
    <mergeCell ref="H572:H573"/>
    <mergeCell ref="J572:J573"/>
    <mergeCell ref="A572:B572"/>
    <mergeCell ref="C572:C573"/>
    <mergeCell ref="D572:D573"/>
    <mergeCell ref="E572:E573"/>
    <mergeCell ref="M575:M576"/>
    <mergeCell ref="A576:B576"/>
    <mergeCell ref="F575:F576"/>
    <mergeCell ref="G575:G576"/>
    <mergeCell ref="H575:H576"/>
    <mergeCell ref="J575:J576"/>
    <mergeCell ref="A575:B575"/>
    <mergeCell ref="C575:C576"/>
    <mergeCell ref="D575:D576"/>
    <mergeCell ref="E575:E576"/>
    <mergeCell ref="M578:M579"/>
    <mergeCell ref="A579:B579"/>
    <mergeCell ref="F578:F579"/>
    <mergeCell ref="G578:G579"/>
    <mergeCell ref="H578:H579"/>
    <mergeCell ref="J578:J579"/>
    <mergeCell ref="A578:B578"/>
    <mergeCell ref="C578:C579"/>
    <mergeCell ref="L581:L582"/>
    <mergeCell ref="D578:D579"/>
    <mergeCell ref="E578:E579"/>
    <mergeCell ref="M581:M582"/>
    <mergeCell ref="F581:F582"/>
    <mergeCell ref="G581:G582"/>
    <mergeCell ref="H581:H582"/>
    <mergeCell ref="J581:J582"/>
    <mergeCell ref="K578:K579"/>
    <mergeCell ref="L578:L579"/>
    <mergeCell ref="L584:L585"/>
    <mergeCell ref="M584:M585"/>
    <mergeCell ref="A585:B585"/>
    <mergeCell ref="F584:F585"/>
    <mergeCell ref="G584:G585"/>
    <mergeCell ref="H584:H585"/>
    <mergeCell ref="J584:J585"/>
    <mergeCell ref="A584:B584"/>
    <mergeCell ref="C584:C585"/>
    <mergeCell ref="A201:B201"/>
    <mergeCell ref="K584:K585"/>
    <mergeCell ref="D581:D582"/>
    <mergeCell ref="E581:E582"/>
    <mergeCell ref="K581:K582"/>
    <mergeCell ref="A582:B582"/>
    <mergeCell ref="A581:B581"/>
    <mergeCell ref="C581:C582"/>
    <mergeCell ref="G569:G570"/>
    <mergeCell ref="H569:H570"/>
    <mergeCell ref="A198:B198"/>
    <mergeCell ref="C198:C199"/>
    <mergeCell ref="D198:D199"/>
    <mergeCell ref="E198:E199"/>
    <mergeCell ref="A199:B199"/>
    <mergeCell ref="J590:J591"/>
    <mergeCell ref="A590:B590"/>
    <mergeCell ref="C590:C591"/>
    <mergeCell ref="D584:D585"/>
    <mergeCell ref="E584:E585"/>
    <mergeCell ref="H587:H588"/>
    <mergeCell ref="J587:J588"/>
    <mergeCell ref="A587:B587"/>
    <mergeCell ref="C587:C588"/>
    <mergeCell ref="D587:D588"/>
    <mergeCell ref="A591:B591"/>
    <mergeCell ref="F590:F591"/>
    <mergeCell ref="G590:G591"/>
    <mergeCell ref="H590:H591"/>
    <mergeCell ref="D593:D594"/>
    <mergeCell ref="E593:E594"/>
    <mergeCell ref="D240:D241"/>
    <mergeCell ref="E240:E241"/>
    <mergeCell ref="D590:D591"/>
    <mergeCell ref="E590:E591"/>
    <mergeCell ref="A546:M546"/>
    <mergeCell ref="A549:M549"/>
    <mergeCell ref="E554:G554"/>
    <mergeCell ref="J554:M554"/>
    <mergeCell ref="F593:F594"/>
    <mergeCell ref="G593:G594"/>
    <mergeCell ref="H593:H594"/>
    <mergeCell ref="M198:M199"/>
    <mergeCell ref="K593:K594"/>
    <mergeCell ref="L593:L594"/>
    <mergeCell ref="M593:M594"/>
    <mergeCell ref="K590:K591"/>
    <mergeCell ref="L590:L591"/>
    <mergeCell ref="M590:M591"/>
    <mergeCell ref="J593:J594"/>
    <mergeCell ref="A593:B593"/>
    <mergeCell ref="C593:C594"/>
    <mergeCell ref="D599:D600"/>
    <mergeCell ref="E599:E600"/>
    <mergeCell ref="F596:F597"/>
    <mergeCell ref="G596:G597"/>
    <mergeCell ref="H596:H597"/>
    <mergeCell ref="J596:J597"/>
    <mergeCell ref="A594:B594"/>
    <mergeCell ref="K596:K597"/>
    <mergeCell ref="L596:L597"/>
    <mergeCell ref="K599:K600"/>
    <mergeCell ref="L599:L600"/>
    <mergeCell ref="M599:M600"/>
    <mergeCell ref="A600:B600"/>
    <mergeCell ref="F599:F600"/>
    <mergeCell ref="G599:G600"/>
    <mergeCell ref="H599:H600"/>
    <mergeCell ref="J599:J600"/>
    <mergeCell ref="A599:B599"/>
    <mergeCell ref="C599:C600"/>
    <mergeCell ref="M602:M603"/>
    <mergeCell ref="A603:B603"/>
    <mergeCell ref="F602:F603"/>
    <mergeCell ref="G602:G603"/>
    <mergeCell ref="H602:H603"/>
    <mergeCell ref="J602:J603"/>
    <mergeCell ref="A602:B602"/>
    <mergeCell ref="C602:C603"/>
    <mergeCell ref="D602:D603"/>
    <mergeCell ref="E602:E603"/>
    <mergeCell ref="K602:K603"/>
    <mergeCell ref="L602:L603"/>
    <mergeCell ref="K605:K606"/>
    <mergeCell ref="L605:L606"/>
    <mergeCell ref="M605:M606"/>
    <mergeCell ref="A606:B606"/>
    <mergeCell ref="F605:F606"/>
    <mergeCell ref="G605:G606"/>
    <mergeCell ref="H605:H606"/>
    <mergeCell ref="J605:J606"/>
    <mergeCell ref="A605:B605"/>
    <mergeCell ref="C605:C606"/>
    <mergeCell ref="D605:D606"/>
    <mergeCell ref="E605:E606"/>
    <mergeCell ref="A877:M877"/>
    <mergeCell ref="A878:M878"/>
    <mergeCell ref="A879:M879"/>
    <mergeCell ref="A880:M881"/>
    <mergeCell ref="E882:G882"/>
    <mergeCell ref="J882:M882"/>
    <mergeCell ref="A885:B885"/>
    <mergeCell ref="C885:C886"/>
    <mergeCell ref="D885:D886"/>
    <mergeCell ref="E885:E886"/>
    <mergeCell ref="F885:F886"/>
    <mergeCell ref="G885:G886"/>
    <mergeCell ref="K888:K889"/>
    <mergeCell ref="L888:L889"/>
    <mergeCell ref="M885:M886"/>
    <mergeCell ref="A886:B886"/>
    <mergeCell ref="K885:K886"/>
    <mergeCell ref="L885:L886"/>
    <mergeCell ref="H885:H886"/>
    <mergeCell ref="J885:J886"/>
    <mergeCell ref="M888:M889"/>
    <mergeCell ref="A889:B889"/>
    <mergeCell ref="F888:F889"/>
    <mergeCell ref="G888:G889"/>
    <mergeCell ref="H888:H889"/>
    <mergeCell ref="J888:J889"/>
    <mergeCell ref="A888:B888"/>
    <mergeCell ref="C888:C889"/>
    <mergeCell ref="D888:D889"/>
    <mergeCell ref="E888:E889"/>
    <mergeCell ref="A890:B890"/>
    <mergeCell ref="A891:B891"/>
    <mergeCell ref="C891:C892"/>
    <mergeCell ref="D891:D892"/>
    <mergeCell ref="A892:B892"/>
    <mergeCell ref="L891:L892"/>
    <mergeCell ref="M891:M892"/>
    <mergeCell ref="E891:E892"/>
    <mergeCell ref="F891:F892"/>
    <mergeCell ref="G891:G892"/>
    <mergeCell ref="H891:H892"/>
    <mergeCell ref="E894:E895"/>
    <mergeCell ref="J891:J892"/>
    <mergeCell ref="K891:K892"/>
    <mergeCell ref="K894:K895"/>
    <mergeCell ref="L894:L895"/>
    <mergeCell ref="M894:M895"/>
    <mergeCell ref="A895:B895"/>
    <mergeCell ref="F894:F895"/>
    <mergeCell ref="G894:G895"/>
    <mergeCell ref="H894:H895"/>
    <mergeCell ref="J894:J895"/>
    <mergeCell ref="A894:B894"/>
    <mergeCell ref="C894:C895"/>
    <mergeCell ref="D894:D895"/>
    <mergeCell ref="M897:M898"/>
    <mergeCell ref="A898:B898"/>
    <mergeCell ref="F897:F898"/>
    <mergeCell ref="G897:G898"/>
    <mergeCell ref="H897:H898"/>
    <mergeCell ref="J897:J898"/>
    <mergeCell ref="A897:B897"/>
    <mergeCell ref="C897:C898"/>
    <mergeCell ref="D897:D898"/>
    <mergeCell ref="E897:E898"/>
    <mergeCell ref="K897:K898"/>
    <mergeCell ref="L897:L898"/>
    <mergeCell ref="K900:K901"/>
    <mergeCell ref="L900:L901"/>
    <mergeCell ref="M900:M901"/>
    <mergeCell ref="A901:B901"/>
    <mergeCell ref="F900:F901"/>
    <mergeCell ref="G900:G901"/>
    <mergeCell ref="H900:H901"/>
    <mergeCell ref="J900:J901"/>
    <mergeCell ref="A900:B900"/>
    <mergeCell ref="C900:C901"/>
    <mergeCell ref="D900:D901"/>
    <mergeCell ref="E900:E901"/>
    <mergeCell ref="M906:M907"/>
    <mergeCell ref="A907:B907"/>
    <mergeCell ref="F906:F907"/>
    <mergeCell ref="G906:G907"/>
    <mergeCell ref="H906:H907"/>
    <mergeCell ref="J906:J907"/>
    <mergeCell ref="A906:B906"/>
    <mergeCell ref="C906:C907"/>
    <mergeCell ref="D906:D907"/>
    <mergeCell ref="E906:E907"/>
    <mergeCell ref="D989:D990"/>
    <mergeCell ref="E989:E990"/>
    <mergeCell ref="K906:K907"/>
    <mergeCell ref="L906:L907"/>
    <mergeCell ref="J986:J987"/>
    <mergeCell ref="K986:K987"/>
    <mergeCell ref="L986:L987"/>
    <mergeCell ref="A930:M930"/>
    <mergeCell ref="A931:M932"/>
    <mergeCell ref="E933:G933"/>
    <mergeCell ref="E986:E987"/>
    <mergeCell ref="F986:F987"/>
    <mergeCell ref="G986:G987"/>
    <mergeCell ref="H986:H987"/>
    <mergeCell ref="J933:M933"/>
    <mergeCell ref="D909:D910"/>
    <mergeCell ref="E909:E910"/>
    <mergeCell ref="A927:M927"/>
    <mergeCell ref="A928:M929"/>
    <mergeCell ref="K909:K910"/>
    <mergeCell ref="L909:L910"/>
    <mergeCell ref="M909:M910"/>
    <mergeCell ref="A910:B910"/>
    <mergeCell ref="F909:F910"/>
    <mergeCell ref="G909:G910"/>
    <mergeCell ref="H909:H910"/>
    <mergeCell ref="J909:J910"/>
    <mergeCell ref="A909:B909"/>
    <mergeCell ref="C909:C910"/>
    <mergeCell ref="M912:M913"/>
    <mergeCell ref="A913:B913"/>
    <mergeCell ref="F912:F913"/>
    <mergeCell ref="G912:G913"/>
    <mergeCell ref="H912:H913"/>
    <mergeCell ref="J912:J913"/>
    <mergeCell ref="A912:B912"/>
    <mergeCell ref="C912:C913"/>
    <mergeCell ref="D912:D913"/>
    <mergeCell ref="E912:E913"/>
    <mergeCell ref="M915:M916"/>
    <mergeCell ref="A916:B916"/>
    <mergeCell ref="F915:F916"/>
    <mergeCell ref="G915:G916"/>
    <mergeCell ref="H915:H916"/>
    <mergeCell ref="J915:J916"/>
    <mergeCell ref="A915:B915"/>
    <mergeCell ref="C915:C916"/>
    <mergeCell ref="D915:D916"/>
    <mergeCell ref="E915:E916"/>
    <mergeCell ref="M918:M919"/>
    <mergeCell ref="A919:B919"/>
    <mergeCell ref="F918:F919"/>
    <mergeCell ref="G918:G919"/>
    <mergeCell ref="H918:H919"/>
    <mergeCell ref="J918:J919"/>
    <mergeCell ref="A918:B918"/>
    <mergeCell ref="C918:C919"/>
    <mergeCell ref="D918:D919"/>
    <mergeCell ref="E918:E919"/>
    <mergeCell ref="M921:M922"/>
    <mergeCell ref="A922:B922"/>
    <mergeCell ref="F921:F922"/>
    <mergeCell ref="G921:G922"/>
    <mergeCell ref="H921:H922"/>
    <mergeCell ref="J921:J922"/>
    <mergeCell ref="A921:B921"/>
    <mergeCell ref="C921:C922"/>
    <mergeCell ref="D921:D922"/>
    <mergeCell ref="E921:E922"/>
    <mergeCell ref="D903:D904"/>
    <mergeCell ref="E903:E904"/>
    <mergeCell ref="K921:K922"/>
    <mergeCell ref="L921:L922"/>
    <mergeCell ref="K918:K919"/>
    <mergeCell ref="L918:L919"/>
    <mergeCell ref="K915:K916"/>
    <mergeCell ref="L915:L916"/>
    <mergeCell ref="K912:K913"/>
    <mergeCell ref="L912:L913"/>
    <mergeCell ref="K903:K904"/>
    <mergeCell ref="L903:L904"/>
    <mergeCell ref="M903:M904"/>
    <mergeCell ref="A904:B904"/>
    <mergeCell ref="F903:F904"/>
    <mergeCell ref="G903:G904"/>
    <mergeCell ref="H903:H904"/>
    <mergeCell ref="J903:J904"/>
    <mergeCell ref="A903:B903"/>
    <mergeCell ref="C903:C904"/>
    <mergeCell ref="A986:B986"/>
    <mergeCell ref="C986:C987"/>
    <mergeCell ref="D986:D987"/>
    <mergeCell ref="A987:B987"/>
    <mergeCell ref="M983:M984"/>
    <mergeCell ref="K977:K978"/>
    <mergeCell ref="L977:L978"/>
    <mergeCell ref="M977:M978"/>
    <mergeCell ref="A983:B983"/>
    <mergeCell ref="C983:C984"/>
    <mergeCell ref="D983:D984"/>
    <mergeCell ref="E983:E984"/>
    <mergeCell ref="A984:B984"/>
    <mergeCell ref="F983:F984"/>
    <mergeCell ref="G983:G984"/>
    <mergeCell ref="H983:H984"/>
    <mergeCell ref="M974:M975"/>
    <mergeCell ref="F977:F978"/>
    <mergeCell ref="G977:G978"/>
    <mergeCell ref="H977:H978"/>
    <mergeCell ref="J977:J978"/>
    <mergeCell ref="H974:H975"/>
    <mergeCell ref="J974:J975"/>
    <mergeCell ref="A977:B977"/>
    <mergeCell ref="C977:C978"/>
    <mergeCell ref="D977:D978"/>
    <mergeCell ref="E977:E978"/>
    <mergeCell ref="A978:B978"/>
    <mergeCell ref="K974:K975"/>
    <mergeCell ref="L974:L975"/>
    <mergeCell ref="K965:K966"/>
    <mergeCell ref="L965:L966"/>
    <mergeCell ref="M965:M966"/>
    <mergeCell ref="A974:B974"/>
    <mergeCell ref="C974:C975"/>
    <mergeCell ref="D974:D975"/>
    <mergeCell ref="A975:B975"/>
    <mergeCell ref="E974:E975"/>
    <mergeCell ref="F974:F975"/>
    <mergeCell ref="G974:G975"/>
    <mergeCell ref="F965:F966"/>
    <mergeCell ref="G965:G966"/>
    <mergeCell ref="H965:H966"/>
    <mergeCell ref="J965:J966"/>
    <mergeCell ref="A965:B965"/>
    <mergeCell ref="C965:C966"/>
    <mergeCell ref="D965:D966"/>
    <mergeCell ref="E965:E966"/>
    <mergeCell ref="A966:B966"/>
    <mergeCell ref="J980:J981"/>
    <mergeCell ref="K980:K981"/>
    <mergeCell ref="L980:L981"/>
    <mergeCell ref="M980:M981"/>
    <mergeCell ref="E962:G962"/>
    <mergeCell ref="J962:M962"/>
    <mergeCell ref="A980:B980"/>
    <mergeCell ref="C980:C981"/>
    <mergeCell ref="D980:D981"/>
    <mergeCell ref="A981:B981"/>
    <mergeCell ref="E980:E981"/>
    <mergeCell ref="F980:F981"/>
    <mergeCell ref="G980:G981"/>
    <mergeCell ref="H980:H981"/>
    <mergeCell ref="A956:M956"/>
    <mergeCell ref="A957:M958"/>
    <mergeCell ref="A959:M959"/>
    <mergeCell ref="A960:M961"/>
    <mergeCell ref="M936:M937"/>
    <mergeCell ref="A937:B937"/>
    <mergeCell ref="F936:F937"/>
    <mergeCell ref="G936:G937"/>
    <mergeCell ref="H936:H937"/>
    <mergeCell ref="J936:J937"/>
    <mergeCell ref="A936:B936"/>
    <mergeCell ref="C936:C937"/>
    <mergeCell ref="D936:D937"/>
    <mergeCell ref="E936:E937"/>
    <mergeCell ref="K936:K937"/>
    <mergeCell ref="L936:L937"/>
    <mergeCell ref="K939:K940"/>
    <mergeCell ref="L939:L940"/>
    <mergeCell ref="M939:M940"/>
    <mergeCell ref="A940:B940"/>
    <mergeCell ref="F939:F940"/>
    <mergeCell ref="G939:G940"/>
    <mergeCell ref="H939:H940"/>
    <mergeCell ref="J939:J940"/>
    <mergeCell ref="A939:B939"/>
    <mergeCell ref="C939:C940"/>
    <mergeCell ref="D939:D940"/>
    <mergeCell ref="E939:E940"/>
    <mergeCell ref="M942:M943"/>
    <mergeCell ref="A943:B943"/>
    <mergeCell ref="F942:F943"/>
    <mergeCell ref="G942:G943"/>
    <mergeCell ref="H942:H943"/>
    <mergeCell ref="J942:J943"/>
    <mergeCell ref="A942:B942"/>
    <mergeCell ref="C942:C943"/>
    <mergeCell ref="D942:D943"/>
    <mergeCell ref="E942:E943"/>
    <mergeCell ref="K942:K943"/>
    <mergeCell ref="L942:L943"/>
    <mergeCell ref="K945:K946"/>
    <mergeCell ref="L945:L946"/>
    <mergeCell ref="M945:M946"/>
    <mergeCell ref="A946:B946"/>
    <mergeCell ref="F945:F946"/>
    <mergeCell ref="G945:G946"/>
    <mergeCell ref="H945:H946"/>
    <mergeCell ref="J945:J946"/>
    <mergeCell ref="A945:B945"/>
    <mergeCell ref="C945:C946"/>
    <mergeCell ref="D945:D946"/>
    <mergeCell ref="E945:E946"/>
    <mergeCell ref="M948:M949"/>
    <mergeCell ref="A949:B949"/>
    <mergeCell ref="F948:F949"/>
    <mergeCell ref="G948:G949"/>
    <mergeCell ref="H948:H949"/>
    <mergeCell ref="J948:J949"/>
    <mergeCell ref="A948:B948"/>
    <mergeCell ref="C948:C949"/>
    <mergeCell ref="D948:D949"/>
    <mergeCell ref="E948:E949"/>
    <mergeCell ref="K948:K949"/>
    <mergeCell ref="L948:L949"/>
    <mergeCell ref="K951:K952"/>
    <mergeCell ref="L951:L952"/>
    <mergeCell ref="M951:M952"/>
    <mergeCell ref="A952:B952"/>
    <mergeCell ref="F951:F952"/>
    <mergeCell ref="G951:G952"/>
    <mergeCell ref="H951:H952"/>
    <mergeCell ref="J951:J952"/>
    <mergeCell ref="A951:B951"/>
    <mergeCell ref="C951:C952"/>
    <mergeCell ref="D951:D952"/>
    <mergeCell ref="E951:E952"/>
    <mergeCell ref="K989:K990"/>
    <mergeCell ref="L989:L990"/>
    <mergeCell ref="M989:M990"/>
    <mergeCell ref="A990:B990"/>
    <mergeCell ref="F989:F990"/>
    <mergeCell ref="G989:G990"/>
    <mergeCell ref="H989:H990"/>
    <mergeCell ref="J989:J990"/>
    <mergeCell ref="A989:B989"/>
    <mergeCell ref="C989:C990"/>
    <mergeCell ref="M992:M993"/>
    <mergeCell ref="A993:B993"/>
    <mergeCell ref="F992:F993"/>
    <mergeCell ref="G992:G993"/>
    <mergeCell ref="H992:H993"/>
    <mergeCell ref="J992:J993"/>
    <mergeCell ref="A992:B992"/>
    <mergeCell ref="C992:C993"/>
    <mergeCell ref="D992:D993"/>
    <mergeCell ref="E992:E993"/>
    <mergeCell ref="K992:K993"/>
    <mergeCell ref="L992:L993"/>
    <mergeCell ref="K995:K996"/>
    <mergeCell ref="L995:L996"/>
    <mergeCell ref="M995:M996"/>
    <mergeCell ref="A996:B996"/>
    <mergeCell ref="F995:F996"/>
    <mergeCell ref="G995:G996"/>
    <mergeCell ref="H995:H996"/>
    <mergeCell ref="J995:J996"/>
    <mergeCell ref="A995:B995"/>
    <mergeCell ref="C995:C996"/>
    <mergeCell ref="D995:D996"/>
    <mergeCell ref="E995:E996"/>
    <mergeCell ref="A1000:M1000"/>
    <mergeCell ref="A1001:M1002"/>
    <mergeCell ref="A1003:M1003"/>
    <mergeCell ref="A1004:M1005"/>
    <mergeCell ref="E1006:G1006"/>
    <mergeCell ref="J1006:M1006"/>
    <mergeCell ref="A1009:B1009"/>
    <mergeCell ref="C1009:C1010"/>
    <mergeCell ref="D1009:D1010"/>
    <mergeCell ref="E1009:E1010"/>
    <mergeCell ref="F1009:F1010"/>
    <mergeCell ref="G1009:G1010"/>
    <mergeCell ref="K1009:K1010"/>
    <mergeCell ref="L1009:L1010"/>
    <mergeCell ref="L1018:L1019"/>
    <mergeCell ref="M1009:M1010"/>
    <mergeCell ref="A1010:B1010"/>
    <mergeCell ref="C1015:C1016"/>
    <mergeCell ref="D1015:D1016"/>
    <mergeCell ref="E1015:E1016"/>
    <mergeCell ref="F1015:F1016"/>
    <mergeCell ref="G1015:G1016"/>
    <mergeCell ref="H1015:H1016"/>
    <mergeCell ref="H1009:H1010"/>
    <mergeCell ref="J1009:J1010"/>
    <mergeCell ref="M1018:M1019"/>
    <mergeCell ref="A1019:B1019"/>
    <mergeCell ref="F1018:F1019"/>
    <mergeCell ref="G1018:G1019"/>
    <mergeCell ref="H1018:H1019"/>
    <mergeCell ref="J1018:J1019"/>
    <mergeCell ref="A1018:B1018"/>
    <mergeCell ref="C1018:C1019"/>
    <mergeCell ref="D1018:D1019"/>
    <mergeCell ref="J1021:J1022"/>
    <mergeCell ref="A1021:B1021"/>
    <mergeCell ref="C1021:C1022"/>
    <mergeCell ref="D1021:D1022"/>
    <mergeCell ref="E1021:E1022"/>
    <mergeCell ref="A1022:B1022"/>
    <mergeCell ref="F1021:F1022"/>
    <mergeCell ref="G1021:G1022"/>
    <mergeCell ref="H1021:H1022"/>
    <mergeCell ref="L1021:L1022"/>
    <mergeCell ref="K1024:K1025"/>
    <mergeCell ref="L1024:L1025"/>
    <mergeCell ref="M1024:M1025"/>
    <mergeCell ref="M1021:M1022"/>
    <mergeCell ref="A1025:B1025"/>
    <mergeCell ref="F1024:F1025"/>
    <mergeCell ref="G1024:G1025"/>
    <mergeCell ref="H1024:H1025"/>
    <mergeCell ref="A1024:B1024"/>
    <mergeCell ref="C1024:C1025"/>
    <mergeCell ref="D1024:D1025"/>
    <mergeCell ref="E1024:E1025"/>
    <mergeCell ref="M1027:M1028"/>
    <mergeCell ref="A1028:B1028"/>
    <mergeCell ref="F1027:F1028"/>
    <mergeCell ref="G1027:G1028"/>
    <mergeCell ref="H1027:H1028"/>
    <mergeCell ref="J1027:J1028"/>
    <mergeCell ref="A1027:B1027"/>
    <mergeCell ref="C1027:C1028"/>
    <mergeCell ref="D1027:D1028"/>
    <mergeCell ref="E1027:E1028"/>
    <mergeCell ref="D1030:D1031"/>
    <mergeCell ref="E1030:E1031"/>
    <mergeCell ref="K1027:K1028"/>
    <mergeCell ref="L1027:L1028"/>
    <mergeCell ref="H1030:H1031"/>
    <mergeCell ref="J1030:J1031"/>
    <mergeCell ref="A1035:M1035"/>
    <mergeCell ref="A1036:M1037"/>
    <mergeCell ref="K1030:K1031"/>
    <mergeCell ref="L1030:L1031"/>
    <mergeCell ref="M1030:M1031"/>
    <mergeCell ref="A1031:B1031"/>
    <mergeCell ref="F1030:F1031"/>
    <mergeCell ref="G1030:G1031"/>
    <mergeCell ref="A1030:B1030"/>
    <mergeCell ref="C1030:C1031"/>
    <mergeCell ref="D1044:D1045"/>
    <mergeCell ref="E1044:E1045"/>
    <mergeCell ref="A1038:M1038"/>
    <mergeCell ref="A1039:M1040"/>
    <mergeCell ref="E1041:G1041"/>
    <mergeCell ref="J1041:M1041"/>
    <mergeCell ref="K1044:K1045"/>
    <mergeCell ref="L1044:L1045"/>
    <mergeCell ref="M1044:M1045"/>
    <mergeCell ref="A1045:B1045"/>
    <mergeCell ref="F1044:F1045"/>
    <mergeCell ref="G1044:G1045"/>
    <mergeCell ref="H1044:H1045"/>
    <mergeCell ref="J1044:J1045"/>
    <mergeCell ref="A1044:B1044"/>
    <mergeCell ref="C1044:C1045"/>
    <mergeCell ref="M1062:M1063"/>
    <mergeCell ref="A1063:B1063"/>
    <mergeCell ref="F1062:F1063"/>
    <mergeCell ref="G1062:G1063"/>
    <mergeCell ref="H1062:H1063"/>
    <mergeCell ref="J1062:J1063"/>
    <mergeCell ref="A1062:B1062"/>
    <mergeCell ref="C1062:C1063"/>
    <mergeCell ref="D1062:D1063"/>
    <mergeCell ref="E1062:E1063"/>
    <mergeCell ref="K1062:K1063"/>
    <mergeCell ref="L1062:L1063"/>
    <mergeCell ref="K1065:K1066"/>
    <mergeCell ref="L1065:L1066"/>
    <mergeCell ref="M1065:M1066"/>
    <mergeCell ref="A1066:B1066"/>
    <mergeCell ref="F1065:F1066"/>
    <mergeCell ref="G1065:G1066"/>
    <mergeCell ref="H1065:H1066"/>
    <mergeCell ref="J1065:J1066"/>
    <mergeCell ref="A1065:B1065"/>
    <mergeCell ref="C1065:C1066"/>
    <mergeCell ref="D1065:D1066"/>
    <mergeCell ref="E1065:E1066"/>
    <mergeCell ref="M1068:M1069"/>
    <mergeCell ref="A1069:B1069"/>
    <mergeCell ref="F1068:F1069"/>
    <mergeCell ref="G1068:G1069"/>
    <mergeCell ref="H1068:H1069"/>
    <mergeCell ref="J1068:J1069"/>
    <mergeCell ref="A1068:B1068"/>
    <mergeCell ref="C1068:C1069"/>
    <mergeCell ref="D1068:D1069"/>
    <mergeCell ref="E1068:E1069"/>
    <mergeCell ref="K1068:K1069"/>
    <mergeCell ref="L1068:L1069"/>
    <mergeCell ref="K1071:K1072"/>
    <mergeCell ref="L1071:L1072"/>
    <mergeCell ref="M1071:M1072"/>
    <mergeCell ref="A1072:B1072"/>
    <mergeCell ref="F1071:F1072"/>
    <mergeCell ref="G1071:G1072"/>
    <mergeCell ref="H1071:H1072"/>
    <mergeCell ref="J1071:J1072"/>
    <mergeCell ref="A1071:B1071"/>
    <mergeCell ref="C1071:C1072"/>
    <mergeCell ref="D1071:D1072"/>
    <mergeCell ref="E1071:E1072"/>
    <mergeCell ref="M1074:M1075"/>
    <mergeCell ref="A1075:B1075"/>
    <mergeCell ref="F1074:F1075"/>
    <mergeCell ref="G1074:G1075"/>
    <mergeCell ref="H1074:H1075"/>
    <mergeCell ref="J1074:J1075"/>
    <mergeCell ref="A1074:B1074"/>
    <mergeCell ref="C1074:C1075"/>
    <mergeCell ref="D1074:D1075"/>
    <mergeCell ref="E1074:E1075"/>
    <mergeCell ref="K1074:K1075"/>
    <mergeCell ref="L1074:L1075"/>
    <mergeCell ref="M1077:M1078"/>
    <mergeCell ref="A1078:B1078"/>
    <mergeCell ref="F1077:F1078"/>
    <mergeCell ref="G1077:G1078"/>
    <mergeCell ref="H1077:H1078"/>
    <mergeCell ref="J1077:J1078"/>
    <mergeCell ref="A1077:B1077"/>
    <mergeCell ref="C1077:C1078"/>
    <mergeCell ref="D1077:D1078"/>
    <mergeCell ref="E1077:E1078"/>
    <mergeCell ref="M1080:M1081"/>
    <mergeCell ref="A1081:B1081"/>
    <mergeCell ref="F1080:F1081"/>
    <mergeCell ref="G1080:G1081"/>
    <mergeCell ref="H1080:H1081"/>
    <mergeCell ref="J1080:J1081"/>
    <mergeCell ref="A1080:B1080"/>
    <mergeCell ref="C1080:C1081"/>
    <mergeCell ref="K1080:K1081"/>
    <mergeCell ref="L1080:L1081"/>
    <mergeCell ref="K1077:K1078"/>
    <mergeCell ref="L1077:L1078"/>
    <mergeCell ref="C1083:C1084"/>
    <mergeCell ref="D1083:D1084"/>
    <mergeCell ref="E1083:E1084"/>
    <mergeCell ref="D1080:D1081"/>
    <mergeCell ref="E1080:E1081"/>
    <mergeCell ref="A1088:M1088"/>
    <mergeCell ref="K1083:K1084"/>
    <mergeCell ref="L1083:L1084"/>
    <mergeCell ref="M1083:M1084"/>
    <mergeCell ref="A1084:B1084"/>
    <mergeCell ref="F1083:F1084"/>
    <mergeCell ref="G1083:G1084"/>
    <mergeCell ref="H1083:H1084"/>
    <mergeCell ref="J1083:J1084"/>
    <mergeCell ref="A1083:B1083"/>
    <mergeCell ref="A1089:M1089"/>
    <mergeCell ref="A1090:M1090"/>
    <mergeCell ref="A1097:M1097"/>
    <mergeCell ref="A1098:M1098"/>
    <mergeCell ref="A1094:M1096"/>
    <mergeCell ref="A1093:M1093"/>
    <mergeCell ref="A1091:M1092"/>
    <mergeCell ref="A1099:M1099"/>
    <mergeCell ref="A1100:M1100"/>
    <mergeCell ref="A1101:M1101"/>
    <mergeCell ref="A1102:M1102"/>
  </mergeCells>
  <dataValidations count="4">
    <dataValidation type="decimal" allowBlank="1" showInputMessage="1" showErrorMessage="1" prompt="Enter the percentage markup (1-50) the subcontractor will add to the bare materials cost for profit (2006 RS Means recommends 10%). Do not type the % symbol." error="Please enter a number between 1 and 50." sqref="E2">
      <formula1>F2</formula1>
      <formula2>G2</formula2>
    </dataValidation>
    <dataValidation type="decimal" allowBlank="1" showInputMessage="1" showErrorMessage="1" prompt="Enter the percentage markup (1-50) the subcontractor will add to the bare equipment cost for profit (2006 RS Means recommends 10%). Do not type the % symbol." error="Please enter a number between 1 and 50." sqref="E3">
      <formula1>F3</formula1>
      <formula2>G3</formula2>
    </dataValidation>
    <dataValidation type="decimal" allowBlank="1" showInputMessage="1" showErrorMessage="1" prompt="Enter the percentage markup (1-100) the electrical subcontractor will add to the bare labor cost to account for overhead and profit (2006 RS Means recommends 49.0% for an electrician). Do not type the % symbol." error="Please enter a number between 1 and 100." sqref="E4">
      <formula1>F4</formula1>
      <formula2>G4</formula2>
    </dataValidation>
    <dataValidation type="decimal" allowBlank="1" showInputMessage="1" showErrorMessage="1" prompt="Enter the percentage markup (1-50) the general contractor will add to the project for profit (2006 RS Mean recommends 10%). If a general contractor will not be used, type 1. Do not type the % symbol." error="Please enter a number between 1 and 50." sqref="E5">
      <formula1>F5</formula1>
      <formula2>G5</formula2>
    </dataValidation>
  </dataValidations>
  <printOptions horizontalCentered="1"/>
  <pageMargins left="0.75" right="0.75" top="0.75" bottom="0.75" header="0.5" footer="0.5"/>
  <pageSetup fitToHeight="16" horizontalDpi="600" verticalDpi="600" orientation="portrait" scale="70" r:id="rId1"/>
  <headerFooter alignWithMargins="0">
    <oddHeader>&amp;C&amp;"Arial,Bold"&amp;14Zone Budget Detail</oddHeader>
    <oddFooter>&amp;RPage &amp;P of &amp;N</oddFooter>
  </headerFooter>
  <rowBreaks count="5" manualBreakCount="5">
    <brk id="200" max="12" man="1"/>
    <brk id="297" max="12" man="1"/>
    <brk id="388" max="12" man="1"/>
    <brk id="704" max="12" man="1"/>
    <brk id="999" max="12" man="1"/>
  </rowBreaks>
</worksheet>
</file>

<file path=xl/worksheets/sheet6.xml><?xml version="1.0" encoding="utf-8"?>
<worksheet xmlns="http://schemas.openxmlformats.org/spreadsheetml/2006/main" xmlns:r="http://schemas.openxmlformats.org/officeDocument/2006/relationships">
  <sheetPr codeName="Sheet9"/>
  <dimension ref="A1:M177"/>
  <sheetViews>
    <sheetView view="pageBreakPreview" zoomScaleSheetLayoutView="100" workbookViewId="0" topLeftCell="A1">
      <selection activeCell="A1" sqref="A1"/>
    </sheetView>
  </sheetViews>
  <sheetFormatPr defaultColWidth="9.140625" defaultRowHeight="12.75"/>
  <cols>
    <col min="1" max="1" width="23.8515625" style="0" customWidth="1"/>
    <col min="2" max="2" width="7.57421875" style="0" customWidth="1"/>
    <col min="3" max="3" width="4.00390625" style="0" bestFit="1" customWidth="1"/>
    <col min="4" max="4" width="30.7109375" style="0" customWidth="1"/>
    <col min="5" max="5" width="33.28125" style="0" customWidth="1"/>
    <col min="6" max="6" width="30.7109375" style="0" customWidth="1"/>
  </cols>
  <sheetData>
    <row r="1" spans="1:6" ht="12.75">
      <c r="A1" s="172" t="s">
        <v>478</v>
      </c>
      <c r="B1" s="173"/>
      <c r="C1" s="174" t="s">
        <v>479</v>
      </c>
      <c r="D1" s="175" t="s">
        <v>468</v>
      </c>
      <c r="E1" s="174" t="s">
        <v>493</v>
      </c>
      <c r="F1" s="176" t="s">
        <v>467</v>
      </c>
    </row>
    <row r="2" spans="1:6" ht="1.5" customHeight="1">
      <c r="A2" s="62"/>
      <c r="B2" s="44"/>
      <c r="C2" s="63"/>
      <c r="D2" s="64"/>
      <c r="E2" s="64"/>
      <c r="F2" s="65"/>
    </row>
    <row r="3" spans="1:6" ht="1.5" customHeight="1">
      <c r="A3" s="62"/>
      <c r="B3" s="44"/>
      <c r="C3" s="45"/>
      <c r="D3" s="46"/>
      <c r="E3" s="46"/>
      <c r="F3" s="66"/>
    </row>
    <row r="4" spans="1:6" ht="12.75">
      <c r="A4" s="320" t="s">
        <v>85</v>
      </c>
      <c r="B4" s="275"/>
      <c r="C4" s="276" t="s">
        <v>480</v>
      </c>
      <c r="D4" s="323" t="s">
        <v>86</v>
      </c>
      <c r="E4" s="323" t="s">
        <v>35</v>
      </c>
      <c r="F4" s="319" t="s">
        <v>36</v>
      </c>
    </row>
    <row r="5" spans="1:6" ht="20.25" customHeight="1">
      <c r="A5" s="324" t="s">
        <v>82</v>
      </c>
      <c r="B5" s="280"/>
      <c r="C5" s="276"/>
      <c r="D5" s="323"/>
      <c r="E5" s="323"/>
      <c r="F5" s="319"/>
    </row>
    <row r="6" spans="1:6" ht="1.5" customHeight="1">
      <c r="A6" s="62"/>
      <c r="B6" s="44"/>
      <c r="C6" s="51"/>
      <c r="D6" s="52"/>
      <c r="E6" s="52"/>
      <c r="F6" s="67"/>
    </row>
    <row r="7" spans="1:6" ht="12.75">
      <c r="A7" s="320" t="s">
        <v>272</v>
      </c>
      <c r="B7" s="275"/>
      <c r="C7" s="276" t="s">
        <v>480</v>
      </c>
      <c r="D7" s="323" t="s">
        <v>87</v>
      </c>
      <c r="E7" s="323" t="s">
        <v>318</v>
      </c>
      <c r="F7" s="319" t="s">
        <v>36</v>
      </c>
    </row>
    <row r="8" spans="1:6" ht="20.25" customHeight="1">
      <c r="A8" s="324" t="s">
        <v>273</v>
      </c>
      <c r="B8" s="280"/>
      <c r="C8" s="276"/>
      <c r="D8" s="323"/>
      <c r="E8" s="323"/>
      <c r="F8" s="319"/>
    </row>
    <row r="9" spans="1:6" ht="1.5" customHeight="1">
      <c r="A9" s="62"/>
      <c r="B9" s="44"/>
      <c r="C9" s="51"/>
      <c r="D9" s="52"/>
      <c r="E9" s="52"/>
      <c r="F9" s="67"/>
    </row>
    <row r="10" spans="1:6" ht="12.75">
      <c r="A10" s="320" t="s">
        <v>267</v>
      </c>
      <c r="B10" s="275"/>
      <c r="C10" s="276" t="s">
        <v>480</v>
      </c>
      <c r="D10" s="323" t="s">
        <v>27</v>
      </c>
      <c r="E10" s="323" t="s">
        <v>36</v>
      </c>
      <c r="F10" s="319" t="s">
        <v>36</v>
      </c>
    </row>
    <row r="11" spans="1:6" ht="20.25" customHeight="1">
      <c r="A11" s="321" t="s">
        <v>268</v>
      </c>
      <c r="B11" s="322"/>
      <c r="C11" s="276"/>
      <c r="D11" s="323"/>
      <c r="E11" s="323"/>
      <c r="F11" s="319"/>
    </row>
    <row r="12" spans="1:6" ht="1.5" customHeight="1">
      <c r="A12" s="62"/>
      <c r="B12" s="44"/>
      <c r="C12" s="51"/>
      <c r="D12" s="52"/>
      <c r="E12" s="52"/>
      <c r="F12" s="67"/>
    </row>
    <row r="13" spans="1:6" ht="12.75">
      <c r="A13" s="320" t="s">
        <v>269</v>
      </c>
      <c r="B13" s="275"/>
      <c r="C13" s="276" t="s">
        <v>480</v>
      </c>
      <c r="D13" s="323" t="s">
        <v>27</v>
      </c>
      <c r="E13" s="323" t="s">
        <v>36</v>
      </c>
      <c r="F13" s="319" t="s">
        <v>36</v>
      </c>
    </row>
    <row r="14" spans="1:6" ht="20.25" customHeight="1">
      <c r="A14" s="321" t="s">
        <v>270</v>
      </c>
      <c r="B14" s="322"/>
      <c r="C14" s="276"/>
      <c r="D14" s="323"/>
      <c r="E14" s="323"/>
      <c r="F14" s="319"/>
    </row>
    <row r="15" spans="1:6" ht="1.5" customHeight="1">
      <c r="A15" s="62"/>
      <c r="B15" s="44"/>
      <c r="C15" s="51"/>
      <c r="D15" s="52"/>
      <c r="E15" s="52"/>
      <c r="F15" s="67"/>
    </row>
    <row r="16" spans="1:6" ht="12.75">
      <c r="A16" s="320" t="s">
        <v>325</v>
      </c>
      <c r="B16" s="275"/>
      <c r="C16" s="276" t="s">
        <v>480</v>
      </c>
      <c r="D16" s="323" t="s">
        <v>361</v>
      </c>
      <c r="E16" s="323" t="s">
        <v>318</v>
      </c>
      <c r="F16" s="319" t="s">
        <v>36</v>
      </c>
    </row>
    <row r="17" spans="1:6" ht="20.25" customHeight="1">
      <c r="A17" s="321" t="s">
        <v>326</v>
      </c>
      <c r="B17" s="322"/>
      <c r="C17" s="276"/>
      <c r="D17" s="323"/>
      <c r="E17" s="323"/>
      <c r="F17" s="319"/>
    </row>
    <row r="18" spans="1:6" ht="1.5" customHeight="1">
      <c r="A18" s="62"/>
      <c r="B18" s="44"/>
      <c r="C18" s="51"/>
      <c r="D18" s="52"/>
      <c r="E18" s="52"/>
      <c r="F18" s="67"/>
    </row>
    <row r="19" spans="1:6" ht="12.75" customHeight="1">
      <c r="A19" s="320" t="s">
        <v>327</v>
      </c>
      <c r="B19" s="275"/>
      <c r="C19" s="276" t="s">
        <v>329</v>
      </c>
      <c r="D19" s="323" t="s">
        <v>330</v>
      </c>
      <c r="E19" s="323" t="s">
        <v>330</v>
      </c>
      <c r="F19" s="319" t="s">
        <v>330</v>
      </c>
    </row>
    <row r="20" spans="1:6" ht="20.25" customHeight="1">
      <c r="A20" s="320" t="s">
        <v>328</v>
      </c>
      <c r="B20" s="275"/>
      <c r="C20" s="276"/>
      <c r="D20" s="323"/>
      <c r="E20" s="323"/>
      <c r="F20" s="319"/>
    </row>
    <row r="21" spans="1:6" ht="1.5" customHeight="1">
      <c r="A21" s="62"/>
      <c r="B21" s="44"/>
      <c r="C21" s="51"/>
      <c r="D21" s="52"/>
      <c r="E21" s="52"/>
      <c r="F21" s="67"/>
    </row>
    <row r="22" spans="1:6" ht="12.75">
      <c r="A22" s="320" t="s">
        <v>3</v>
      </c>
      <c r="B22" s="275"/>
      <c r="C22" s="276" t="s">
        <v>480</v>
      </c>
      <c r="D22" s="323" t="s">
        <v>28</v>
      </c>
      <c r="E22" s="323" t="s">
        <v>37</v>
      </c>
      <c r="F22" s="319" t="s">
        <v>36</v>
      </c>
    </row>
    <row r="23" spans="1:6" ht="20.25" customHeight="1">
      <c r="A23" s="321" t="s">
        <v>4</v>
      </c>
      <c r="B23" s="322"/>
      <c r="C23" s="276"/>
      <c r="D23" s="323"/>
      <c r="E23" s="323"/>
      <c r="F23" s="319"/>
    </row>
    <row r="24" spans="1:6" ht="1.5" customHeight="1">
      <c r="A24" s="62"/>
      <c r="B24" s="44"/>
      <c r="C24" s="51"/>
      <c r="D24" s="52"/>
      <c r="E24" s="52"/>
      <c r="F24" s="67"/>
    </row>
    <row r="25" spans="1:6" ht="12.75">
      <c r="A25" s="320" t="s">
        <v>322</v>
      </c>
      <c r="B25" s="275"/>
      <c r="C25" s="276" t="s">
        <v>480</v>
      </c>
      <c r="D25" s="323" t="s">
        <v>324</v>
      </c>
      <c r="E25" s="323" t="s">
        <v>37</v>
      </c>
      <c r="F25" s="319" t="s">
        <v>36</v>
      </c>
    </row>
    <row r="26" spans="1:6" ht="20.25" customHeight="1">
      <c r="A26" s="321" t="s">
        <v>323</v>
      </c>
      <c r="B26" s="322"/>
      <c r="C26" s="276"/>
      <c r="D26" s="323"/>
      <c r="E26" s="323"/>
      <c r="F26" s="319"/>
    </row>
    <row r="27" spans="1:6" ht="1.5" customHeight="1">
      <c r="A27" s="62"/>
      <c r="B27" s="44"/>
      <c r="C27" s="51"/>
      <c r="D27" s="52"/>
      <c r="E27" s="52"/>
      <c r="F27" s="67"/>
    </row>
    <row r="28" spans="1:6" ht="12.75">
      <c r="A28" s="320" t="s">
        <v>156</v>
      </c>
      <c r="B28" s="275"/>
      <c r="C28" s="276" t="s">
        <v>480</v>
      </c>
      <c r="D28" s="323" t="s">
        <v>29</v>
      </c>
      <c r="E28" s="323" t="s">
        <v>38</v>
      </c>
      <c r="F28" s="319" t="s">
        <v>36</v>
      </c>
    </row>
    <row r="29" spans="1:6" ht="20.25" customHeight="1">
      <c r="A29" s="321" t="s">
        <v>6</v>
      </c>
      <c r="B29" s="322"/>
      <c r="C29" s="276"/>
      <c r="D29" s="323"/>
      <c r="E29" s="323"/>
      <c r="F29" s="319"/>
    </row>
    <row r="30" spans="1:6" ht="1.5" customHeight="1">
      <c r="A30" s="62"/>
      <c r="B30" s="44"/>
      <c r="C30" s="45"/>
      <c r="D30" s="46"/>
      <c r="E30" s="46"/>
      <c r="F30" s="66"/>
    </row>
    <row r="31" spans="1:6" ht="12.75">
      <c r="A31" s="320" t="s">
        <v>30</v>
      </c>
      <c r="B31" s="275"/>
      <c r="C31" s="276" t="s">
        <v>480</v>
      </c>
      <c r="D31" s="323" t="s">
        <v>32</v>
      </c>
      <c r="E31" s="277" t="s">
        <v>362</v>
      </c>
      <c r="F31" s="325" t="s">
        <v>36</v>
      </c>
    </row>
    <row r="32" spans="1:6" ht="20.25" customHeight="1">
      <c r="A32" s="321" t="s">
        <v>31</v>
      </c>
      <c r="B32" s="322"/>
      <c r="C32" s="276"/>
      <c r="D32" s="323"/>
      <c r="E32" s="277"/>
      <c r="F32" s="325"/>
    </row>
    <row r="33" spans="1:6" ht="1.5" customHeight="1">
      <c r="A33" s="62"/>
      <c r="B33" s="44"/>
      <c r="C33" s="45"/>
      <c r="D33" s="45"/>
      <c r="E33" s="46"/>
      <c r="F33" s="66"/>
    </row>
    <row r="34" spans="1:6" ht="12.75">
      <c r="A34" s="320" t="s">
        <v>155</v>
      </c>
      <c r="B34" s="275"/>
      <c r="C34" s="276" t="s">
        <v>480</v>
      </c>
      <c r="D34" s="323" t="s">
        <v>157</v>
      </c>
      <c r="E34" s="277" t="s">
        <v>362</v>
      </c>
      <c r="F34" s="319" t="s">
        <v>36</v>
      </c>
    </row>
    <row r="35" spans="1:6" ht="20.25" customHeight="1">
      <c r="A35" s="321" t="s">
        <v>154</v>
      </c>
      <c r="B35" s="322"/>
      <c r="C35" s="276"/>
      <c r="D35" s="323"/>
      <c r="E35" s="277"/>
      <c r="F35" s="319"/>
    </row>
    <row r="36" spans="1:6" ht="1.5" customHeight="1">
      <c r="A36" s="62"/>
      <c r="B36" s="44"/>
      <c r="C36" s="51"/>
      <c r="D36" s="52"/>
      <c r="E36" s="52"/>
      <c r="F36" s="67"/>
    </row>
    <row r="37" spans="1:6" ht="12.75">
      <c r="A37" s="320" t="s">
        <v>126</v>
      </c>
      <c r="B37" s="275"/>
      <c r="C37" s="276" t="s">
        <v>480</v>
      </c>
      <c r="D37" s="276" t="s">
        <v>125</v>
      </c>
      <c r="E37" s="323" t="s">
        <v>74</v>
      </c>
      <c r="F37" s="319" t="s">
        <v>36</v>
      </c>
    </row>
    <row r="38" spans="1:6" ht="20.25" customHeight="1">
      <c r="A38" s="321" t="s">
        <v>124</v>
      </c>
      <c r="B38" s="322"/>
      <c r="C38" s="276"/>
      <c r="D38" s="276"/>
      <c r="E38" s="323"/>
      <c r="F38" s="319"/>
    </row>
    <row r="39" spans="1:6" ht="1.5" customHeight="1">
      <c r="A39" s="62"/>
      <c r="B39" s="44"/>
      <c r="C39" s="51"/>
      <c r="D39" s="52"/>
      <c r="E39" s="52"/>
      <c r="F39" s="67"/>
    </row>
    <row r="40" spans="1:6" ht="12.75">
      <c r="A40" s="320" t="s">
        <v>167</v>
      </c>
      <c r="B40" s="275"/>
      <c r="C40" s="276" t="s">
        <v>480</v>
      </c>
      <c r="D40" s="276" t="s">
        <v>88</v>
      </c>
      <c r="E40" s="323" t="s">
        <v>39</v>
      </c>
      <c r="F40" s="319" t="s">
        <v>36</v>
      </c>
    </row>
    <row r="41" spans="1:6" ht="20.25" customHeight="1">
      <c r="A41" s="321" t="s">
        <v>168</v>
      </c>
      <c r="B41" s="322"/>
      <c r="C41" s="276"/>
      <c r="D41" s="276"/>
      <c r="E41" s="323"/>
      <c r="F41" s="319"/>
    </row>
    <row r="42" spans="1:13" ht="1.5" customHeight="1">
      <c r="A42" s="62"/>
      <c r="B42" s="44"/>
      <c r="C42" s="51"/>
      <c r="D42" s="51"/>
      <c r="E42" s="52"/>
      <c r="F42" s="67"/>
      <c r="G42" s="18"/>
      <c r="H42" s="18"/>
      <c r="I42" s="17"/>
      <c r="J42" s="19"/>
      <c r="K42" s="19"/>
      <c r="L42" s="19"/>
      <c r="M42" s="19"/>
    </row>
    <row r="43" spans="1:13" ht="12.75">
      <c r="A43" s="320" t="s">
        <v>69</v>
      </c>
      <c r="B43" s="275"/>
      <c r="C43" s="276" t="s">
        <v>480</v>
      </c>
      <c r="D43" s="323" t="s">
        <v>72</v>
      </c>
      <c r="E43" s="323" t="s">
        <v>73</v>
      </c>
      <c r="F43" s="319" t="s">
        <v>36</v>
      </c>
      <c r="G43" s="3"/>
      <c r="H43" s="3"/>
      <c r="I43" s="3"/>
      <c r="J43" s="3"/>
      <c r="K43" s="3"/>
      <c r="L43" s="3"/>
      <c r="M43" s="3"/>
    </row>
    <row r="44" spans="1:6" ht="20.25" customHeight="1">
      <c r="A44" s="321" t="s">
        <v>71</v>
      </c>
      <c r="B44" s="322"/>
      <c r="C44" s="276"/>
      <c r="D44" s="323"/>
      <c r="E44" s="323"/>
      <c r="F44" s="319"/>
    </row>
    <row r="45" spans="1:6" ht="1.5" customHeight="1">
      <c r="A45" s="62"/>
      <c r="B45" s="44"/>
      <c r="C45" s="51"/>
      <c r="D45" s="52"/>
      <c r="E45" s="52"/>
      <c r="F45" s="67"/>
    </row>
    <row r="46" spans="1:6" ht="12.75" customHeight="1">
      <c r="A46" s="320" t="s">
        <v>193</v>
      </c>
      <c r="B46" s="275"/>
      <c r="C46" s="276" t="s">
        <v>480</v>
      </c>
      <c r="D46" s="323" t="s">
        <v>89</v>
      </c>
      <c r="E46" s="323" t="s">
        <v>39</v>
      </c>
      <c r="F46" s="319" t="s">
        <v>36</v>
      </c>
    </row>
    <row r="47" spans="1:6" ht="20.25" customHeight="1">
      <c r="A47" s="321" t="s">
        <v>194</v>
      </c>
      <c r="B47" s="322"/>
      <c r="C47" s="276"/>
      <c r="D47" s="323"/>
      <c r="E47" s="323"/>
      <c r="F47" s="319"/>
    </row>
    <row r="48" spans="1:6" ht="1.5" customHeight="1">
      <c r="A48" s="62"/>
      <c r="B48" s="44"/>
      <c r="C48" s="51"/>
      <c r="D48" s="52"/>
      <c r="E48" s="52"/>
      <c r="F48" s="67"/>
    </row>
    <row r="49" spans="1:6" ht="12.75" customHeight="1">
      <c r="A49" s="320" t="s">
        <v>275</v>
      </c>
      <c r="B49" s="275"/>
      <c r="C49" s="276" t="s">
        <v>480</v>
      </c>
      <c r="D49" s="323" t="s">
        <v>363</v>
      </c>
      <c r="E49" s="323" t="s">
        <v>39</v>
      </c>
      <c r="F49" s="319" t="s">
        <v>36</v>
      </c>
    </row>
    <row r="50" spans="1:6" ht="20.25" customHeight="1">
      <c r="A50" s="321" t="s">
        <v>276</v>
      </c>
      <c r="B50" s="322"/>
      <c r="C50" s="276"/>
      <c r="D50" s="323"/>
      <c r="E50" s="323"/>
      <c r="F50" s="319"/>
    </row>
    <row r="51" spans="1:6" ht="1.5" customHeight="1">
      <c r="A51" s="62"/>
      <c r="B51" s="44"/>
      <c r="C51" s="51"/>
      <c r="D51" s="52"/>
      <c r="E51" s="52"/>
      <c r="F51" s="67"/>
    </row>
    <row r="52" spans="1:6" ht="12.75" customHeight="1">
      <c r="A52" s="320" t="s">
        <v>195</v>
      </c>
      <c r="B52" s="275"/>
      <c r="C52" s="276" t="s">
        <v>480</v>
      </c>
      <c r="D52" s="323" t="s">
        <v>90</v>
      </c>
      <c r="E52" s="323" t="s">
        <v>39</v>
      </c>
      <c r="F52" s="319" t="s">
        <v>36</v>
      </c>
    </row>
    <row r="53" spans="1:6" ht="20.25" customHeight="1">
      <c r="A53" s="321" t="s">
        <v>192</v>
      </c>
      <c r="B53" s="322"/>
      <c r="C53" s="276"/>
      <c r="D53" s="323"/>
      <c r="E53" s="323"/>
      <c r="F53" s="319"/>
    </row>
    <row r="54" spans="1:6" ht="1.5" customHeight="1">
      <c r="A54" s="62"/>
      <c r="B54" s="44"/>
      <c r="C54" s="51"/>
      <c r="D54" s="52"/>
      <c r="E54" s="52"/>
      <c r="F54" s="67"/>
    </row>
    <row r="55" spans="1:6" ht="12.75" customHeight="1">
      <c r="A55" s="320" t="s">
        <v>280</v>
      </c>
      <c r="B55" s="275"/>
      <c r="C55" s="276" t="s">
        <v>480</v>
      </c>
      <c r="D55" s="323" t="s">
        <v>108</v>
      </c>
      <c r="E55" s="323" t="s">
        <v>108</v>
      </c>
      <c r="F55" s="319" t="s">
        <v>36</v>
      </c>
    </row>
    <row r="56" spans="1:6" ht="20.25" customHeight="1">
      <c r="A56" s="321" t="s">
        <v>281</v>
      </c>
      <c r="B56" s="322"/>
      <c r="C56" s="276"/>
      <c r="D56" s="323"/>
      <c r="E56" s="323"/>
      <c r="F56" s="319"/>
    </row>
    <row r="57" spans="1:6" ht="1.5" customHeight="1">
      <c r="A57" s="62"/>
      <c r="B57" s="44"/>
      <c r="C57" s="51"/>
      <c r="D57" s="52"/>
      <c r="E57" s="52"/>
      <c r="F57" s="67"/>
    </row>
    <row r="58" spans="1:6" ht="12.75" customHeight="1">
      <c r="A58" s="320" t="s">
        <v>282</v>
      </c>
      <c r="B58" s="275"/>
      <c r="C58" s="276" t="s">
        <v>480</v>
      </c>
      <c r="D58" s="323" t="s">
        <v>108</v>
      </c>
      <c r="E58" s="323" t="s">
        <v>36</v>
      </c>
      <c r="F58" s="319" t="s">
        <v>36</v>
      </c>
    </row>
    <row r="59" spans="1:6" ht="20.25" customHeight="1">
      <c r="A59" s="321" t="s">
        <v>281</v>
      </c>
      <c r="B59" s="322"/>
      <c r="C59" s="276"/>
      <c r="D59" s="323"/>
      <c r="E59" s="323"/>
      <c r="F59" s="319"/>
    </row>
    <row r="60" spans="1:6" ht="1.5" customHeight="1">
      <c r="A60" s="62"/>
      <c r="B60" s="44"/>
      <c r="C60" s="51"/>
      <c r="D60" s="52"/>
      <c r="E60" s="52"/>
      <c r="F60" s="67"/>
    </row>
    <row r="61" spans="1:6" ht="12.75" customHeight="1">
      <c r="A61" s="320" t="s">
        <v>283</v>
      </c>
      <c r="B61" s="275"/>
      <c r="C61" s="276" t="s">
        <v>480</v>
      </c>
      <c r="D61" s="323" t="s">
        <v>36</v>
      </c>
      <c r="E61" s="323" t="s">
        <v>108</v>
      </c>
      <c r="F61" s="319" t="s">
        <v>36</v>
      </c>
    </row>
    <row r="62" spans="1:6" ht="20.25" customHeight="1">
      <c r="A62" s="321" t="s">
        <v>281</v>
      </c>
      <c r="B62" s="322"/>
      <c r="C62" s="276"/>
      <c r="D62" s="323"/>
      <c r="E62" s="323"/>
      <c r="F62" s="319"/>
    </row>
    <row r="63" spans="1:6" ht="1.5" customHeight="1">
      <c r="A63" s="62"/>
      <c r="B63" s="44"/>
      <c r="C63" s="51"/>
      <c r="D63" s="52"/>
      <c r="E63" s="52"/>
      <c r="F63" s="67"/>
    </row>
    <row r="64" spans="1:6" ht="12.75" customHeight="1">
      <c r="A64" s="320" t="s">
        <v>284</v>
      </c>
      <c r="B64" s="275"/>
      <c r="C64" s="276" t="s">
        <v>480</v>
      </c>
      <c r="D64" s="323" t="s">
        <v>36</v>
      </c>
      <c r="E64" s="323" t="s">
        <v>108</v>
      </c>
      <c r="F64" s="319" t="s">
        <v>36</v>
      </c>
    </row>
    <row r="65" spans="1:6" ht="20.25" customHeight="1">
      <c r="A65" s="321" t="s">
        <v>281</v>
      </c>
      <c r="B65" s="322"/>
      <c r="C65" s="276"/>
      <c r="D65" s="323"/>
      <c r="E65" s="323"/>
      <c r="F65" s="319"/>
    </row>
    <row r="66" spans="1:6" ht="1.5" customHeight="1">
      <c r="A66" s="62"/>
      <c r="B66" s="44"/>
      <c r="C66" s="51"/>
      <c r="D66" s="52"/>
      <c r="E66" s="52"/>
      <c r="F66" s="67"/>
    </row>
    <row r="67" spans="1:6" ht="12.75" customHeight="1">
      <c r="A67" s="320" t="s">
        <v>317</v>
      </c>
      <c r="B67" s="275"/>
      <c r="C67" s="276" t="s">
        <v>480</v>
      </c>
      <c r="D67" s="323" t="s">
        <v>108</v>
      </c>
      <c r="E67" s="323" t="s">
        <v>108</v>
      </c>
      <c r="F67" s="319" t="s">
        <v>36</v>
      </c>
    </row>
    <row r="68" spans="1:6" ht="20.25" customHeight="1">
      <c r="A68" s="320" t="s">
        <v>10</v>
      </c>
      <c r="B68" s="275"/>
      <c r="C68" s="276"/>
      <c r="D68" s="323"/>
      <c r="E68" s="323"/>
      <c r="F68" s="319"/>
    </row>
    <row r="69" spans="1:6" ht="1.5" customHeight="1">
      <c r="A69" s="62"/>
      <c r="B69" s="44"/>
      <c r="C69" s="51"/>
      <c r="D69" s="52"/>
      <c r="E69" s="52"/>
      <c r="F69" s="67"/>
    </row>
    <row r="70" spans="1:6" ht="12.75" customHeight="1">
      <c r="A70" s="320" t="s">
        <v>206</v>
      </c>
      <c r="B70" s="275"/>
      <c r="C70" s="276" t="s">
        <v>480</v>
      </c>
      <c r="D70" s="323" t="s">
        <v>91</v>
      </c>
      <c r="E70" s="323" t="s">
        <v>39</v>
      </c>
      <c r="F70" s="319" t="s">
        <v>36</v>
      </c>
    </row>
    <row r="71" spans="1:6" ht="20.25" customHeight="1">
      <c r="A71" s="321" t="s">
        <v>205</v>
      </c>
      <c r="B71" s="322"/>
      <c r="C71" s="276"/>
      <c r="D71" s="323"/>
      <c r="E71" s="323"/>
      <c r="F71" s="319"/>
    </row>
    <row r="72" spans="1:6" ht="1.5" customHeight="1">
      <c r="A72" s="62"/>
      <c r="B72" s="44"/>
      <c r="C72" s="51"/>
      <c r="D72" s="52"/>
      <c r="E72" s="52"/>
      <c r="F72" s="67"/>
    </row>
    <row r="73" spans="1:6" ht="12.75">
      <c r="A73" s="320" t="s">
        <v>220</v>
      </c>
      <c r="B73" s="275"/>
      <c r="C73" s="276" t="s">
        <v>480</v>
      </c>
      <c r="D73" s="323" t="s">
        <v>92</v>
      </c>
      <c r="E73" s="323" t="s">
        <v>39</v>
      </c>
      <c r="F73" s="319" t="s">
        <v>36</v>
      </c>
    </row>
    <row r="74" spans="1:6" ht="20.25" customHeight="1">
      <c r="A74" s="321" t="s">
        <v>224</v>
      </c>
      <c r="B74" s="322"/>
      <c r="C74" s="276"/>
      <c r="D74" s="323"/>
      <c r="E74" s="323"/>
      <c r="F74" s="319"/>
    </row>
    <row r="75" spans="1:6" ht="1.5" customHeight="1">
      <c r="A75" s="62"/>
      <c r="B75" s="44"/>
      <c r="C75" s="51"/>
      <c r="D75" s="52"/>
      <c r="E75" s="52"/>
      <c r="F75" s="67"/>
    </row>
    <row r="76" spans="1:6" ht="12.75" customHeight="1">
      <c r="A76" s="320" t="s">
        <v>221</v>
      </c>
      <c r="B76" s="275"/>
      <c r="C76" s="276" t="s">
        <v>480</v>
      </c>
      <c r="D76" s="323" t="s">
        <v>111</v>
      </c>
      <c r="E76" s="323" t="s">
        <v>39</v>
      </c>
      <c r="F76" s="319" t="s">
        <v>36</v>
      </c>
    </row>
    <row r="77" spans="1:6" ht="20.25" customHeight="1">
      <c r="A77" s="321" t="s">
        <v>222</v>
      </c>
      <c r="B77" s="322"/>
      <c r="C77" s="276"/>
      <c r="D77" s="323"/>
      <c r="E77" s="323"/>
      <c r="F77" s="319"/>
    </row>
    <row r="78" spans="1:6" ht="1.5" customHeight="1">
      <c r="A78" s="62"/>
      <c r="B78" s="44"/>
      <c r="C78" s="51"/>
      <c r="D78" s="52"/>
      <c r="E78" s="52"/>
      <c r="F78" s="67"/>
    </row>
    <row r="79" spans="1:6" ht="12.75">
      <c r="A79" s="320" t="s">
        <v>240</v>
      </c>
      <c r="B79" s="275"/>
      <c r="C79" s="276" t="s">
        <v>480</v>
      </c>
      <c r="D79" s="323" t="s">
        <v>108</v>
      </c>
      <c r="E79" s="323" t="s">
        <v>39</v>
      </c>
      <c r="F79" s="319" t="s">
        <v>36</v>
      </c>
    </row>
    <row r="80" spans="1:6" ht="20.25" customHeight="1">
      <c r="A80" s="321" t="s">
        <v>239</v>
      </c>
      <c r="B80" s="322"/>
      <c r="C80" s="276"/>
      <c r="D80" s="323"/>
      <c r="E80" s="323"/>
      <c r="F80" s="319"/>
    </row>
    <row r="81" spans="1:6" ht="1.5" customHeight="1">
      <c r="A81" s="62"/>
      <c r="B81" s="44"/>
      <c r="C81" s="51"/>
      <c r="D81" s="52"/>
      <c r="E81" s="52"/>
      <c r="F81" s="67"/>
    </row>
    <row r="82" spans="1:6" ht="12.75" customHeight="1">
      <c r="A82" s="320" t="s">
        <v>241</v>
      </c>
      <c r="B82" s="275"/>
      <c r="C82" s="276" t="s">
        <v>480</v>
      </c>
      <c r="D82" s="323" t="s">
        <v>108</v>
      </c>
      <c r="E82" s="323" t="s">
        <v>39</v>
      </c>
      <c r="F82" s="319" t="s">
        <v>36</v>
      </c>
    </row>
    <row r="83" spans="1:6" ht="20.25" customHeight="1">
      <c r="A83" s="321" t="s">
        <v>231</v>
      </c>
      <c r="B83" s="322"/>
      <c r="C83" s="276"/>
      <c r="D83" s="323"/>
      <c r="E83" s="323"/>
      <c r="F83" s="319"/>
    </row>
    <row r="84" spans="1:6" ht="1.5" customHeight="1">
      <c r="A84" s="62"/>
      <c r="B84" s="44"/>
      <c r="C84" s="51"/>
      <c r="D84" s="52"/>
      <c r="E84" s="52"/>
      <c r="F84" s="67"/>
    </row>
    <row r="85" spans="1:6" ht="12.75">
      <c r="A85" s="320" t="s">
        <v>164</v>
      </c>
      <c r="B85" s="275"/>
      <c r="C85" s="276" t="s">
        <v>480</v>
      </c>
      <c r="D85" s="323" t="s">
        <v>112</v>
      </c>
      <c r="E85" s="323" t="s">
        <v>39</v>
      </c>
      <c r="F85" s="319" t="s">
        <v>36</v>
      </c>
    </row>
    <row r="86" spans="1:6" ht="20.25" customHeight="1">
      <c r="A86" s="321" t="s">
        <v>14</v>
      </c>
      <c r="B86" s="322"/>
      <c r="C86" s="276"/>
      <c r="D86" s="323"/>
      <c r="E86" s="323"/>
      <c r="F86" s="319"/>
    </row>
    <row r="87" spans="1:6" ht="1.5" customHeight="1">
      <c r="A87" s="62"/>
      <c r="B87" s="44"/>
      <c r="C87" s="51"/>
      <c r="D87" s="52"/>
      <c r="E87" s="52"/>
      <c r="F87" s="67"/>
    </row>
    <row r="88" spans="1:6" ht="12.75">
      <c r="A88" s="320" t="s">
        <v>164</v>
      </c>
      <c r="B88" s="275"/>
      <c r="C88" s="276" t="s">
        <v>480</v>
      </c>
      <c r="D88" s="323" t="s">
        <v>113</v>
      </c>
      <c r="E88" s="323" t="s">
        <v>39</v>
      </c>
      <c r="F88" s="319" t="s">
        <v>36</v>
      </c>
    </row>
    <row r="89" spans="1:6" ht="20.25" customHeight="1">
      <c r="A89" s="321" t="s">
        <v>163</v>
      </c>
      <c r="B89" s="322"/>
      <c r="C89" s="276"/>
      <c r="D89" s="323"/>
      <c r="E89" s="323"/>
      <c r="F89" s="319"/>
    </row>
    <row r="90" spans="1:6" ht="1.5" customHeight="1">
      <c r="A90" s="62"/>
      <c r="B90" s="44"/>
      <c r="C90" s="51"/>
      <c r="D90" s="52"/>
      <c r="E90" s="52"/>
      <c r="F90" s="67"/>
    </row>
    <row r="91" spans="1:6" ht="12.75">
      <c r="A91" s="320" t="s">
        <v>7</v>
      </c>
      <c r="B91" s="275"/>
      <c r="C91" s="276" t="s">
        <v>480</v>
      </c>
      <c r="D91" s="323" t="s">
        <v>114</v>
      </c>
      <c r="E91" s="323" t="s">
        <v>39</v>
      </c>
      <c r="F91" s="319" t="s">
        <v>36</v>
      </c>
    </row>
    <row r="92" spans="1:6" ht="20.25" customHeight="1">
      <c r="A92" s="321" t="s">
        <v>20</v>
      </c>
      <c r="B92" s="322"/>
      <c r="C92" s="276"/>
      <c r="D92" s="323"/>
      <c r="E92" s="323"/>
      <c r="F92" s="319"/>
    </row>
    <row r="93" spans="1:6" ht="1.5" customHeight="1">
      <c r="A93" s="62"/>
      <c r="B93" s="44"/>
      <c r="C93" s="45"/>
      <c r="D93" s="46"/>
      <c r="E93" s="46"/>
      <c r="F93" s="66"/>
    </row>
    <row r="94" spans="1:6" ht="12.75">
      <c r="A94" s="320" t="s">
        <v>8</v>
      </c>
      <c r="B94" s="275"/>
      <c r="C94" s="276" t="s">
        <v>480</v>
      </c>
      <c r="D94" s="323" t="s">
        <v>115</v>
      </c>
      <c r="E94" s="323" t="s">
        <v>39</v>
      </c>
      <c r="F94" s="319" t="s">
        <v>36</v>
      </c>
    </row>
    <row r="95" spans="1:6" ht="20.25" customHeight="1">
      <c r="A95" s="321" t="s">
        <v>13</v>
      </c>
      <c r="B95" s="322"/>
      <c r="C95" s="276"/>
      <c r="D95" s="323"/>
      <c r="E95" s="323"/>
      <c r="F95" s="319"/>
    </row>
    <row r="96" spans="1:6" ht="1.5" customHeight="1">
      <c r="A96" s="62"/>
      <c r="B96" s="44"/>
      <c r="C96" s="51"/>
      <c r="D96" s="52"/>
      <c r="E96" s="52"/>
      <c r="F96" s="67"/>
    </row>
    <row r="97" spans="1:6" ht="12.75">
      <c r="A97" s="320" t="s">
        <v>9</v>
      </c>
      <c r="B97" s="275"/>
      <c r="C97" s="276" t="s">
        <v>480</v>
      </c>
      <c r="D97" s="323" t="s">
        <v>34</v>
      </c>
      <c r="E97" s="323" t="s">
        <v>39</v>
      </c>
      <c r="F97" s="319" t="s">
        <v>36</v>
      </c>
    </row>
    <row r="98" spans="1:6" ht="20.25" customHeight="1">
      <c r="A98" s="320" t="s">
        <v>10</v>
      </c>
      <c r="B98" s="275"/>
      <c r="C98" s="276"/>
      <c r="D98" s="323"/>
      <c r="E98" s="323"/>
      <c r="F98" s="319"/>
    </row>
    <row r="99" spans="1:6" ht="1.5" customHeight="1">
      <c r="A99" s="62"/>
      <c r="B99" s="44"/>
      <c r="C99" s="51"/>
      <c r="D99" s="53"/>
      <c r="E99" s="53"/>
      <c r="F99" s="68"/>
    </row>
    <row r="100" spans="1:6" ht="12.75">
      <c r="A100" s="320" t="s">
        <v>11</v>
      </c>
      <c r="B100" s="275"/>
      <c r="C100" s="276" t="s">
        <v>480</v>
      </c>
      <c r="D100" s="323" t="s">
        <v>116</v>
      </c>
      <c r="E100" s="323" t="s">
        <v>39</v>
      </c>
      <c r="F100" s="319" t="s">
        <v>36</v>
      </c>
    </row>
    <row r="101" spans="1:6" ht="20.25" customHeight="1">
      <c r="A101" s="321" t="s">
        <v>12</v>
      </c>
      <c r="B101" s="322"/>
      <c r="C101" s="276"/>
      <c r="D101" s="323"/>
      <c r="E101" s="323"/>
      <c r="F101" s="319"/>
    </row>
    <row r="102" spans="1:6" ht="1.5" customHeight="1">
      <c r="A102" s="62"/>
      <c r="B102" s="44"/>
      <c r="C102" s="51"/>
      <c r="D102" s="52"/>
      <c r="E102" s="52"/>
      <c r="F102" s="67"/>
    </row>
    <row r="103" spans="1:6" ht="12.75">
      <c r="A103" s="320" t="s">
        <v>15</v>
      </c>
      <c r="B103" s="275"/>
      <c r="C103" s="276" t="s">
        <v>480</v>
      </c>
      <c r="D103" s="323" t="s">
        <v>117</v>
      </c>
      <c r="E103" s="323" t="s">
        <v>39</v>
      </c>
      <c r="F103" s="319" t="s">
        <v>36</v>
      </c>
    </row>
    <row r="104" spans="1:6" ht="20.25" customHeight="1">
      <c r="A104" s="321" t="s">
        <v>16</v>
      </c>
      <c r="B104" s="322"/>
      <c r="C104" s="276"/>
      <c r="D104" s="323"/>
      <c r="E104" s="323"/>
      <c r="F104" s="319"/>
    </row>
    <row r="105" spans="1:6" ht="1.5" customHeight="1">
      <c r="A105" s="62"/>
      <c r="B105" s="44"/>
      <c r="C105" s="45"/>
      <c r="D105" s="46"/>
      <c r="E105" s="46"/>
      <c r="F105" s="66"/>
    </row>
    <row r="106" spans="1:6" ht="12.75">
      <c r="A106" s="320" t="s">
        <v>66</v>
      </c>
      <c r="B106" s="275"/>
      <c r="C106" s="276" t="s">
        <v>480</v>
      </c>
      <c r="D106" s="323" t="s">
        <v>118</v>
      </c>
      <c r="E106" s="323" t="s">
        <v>67</v>
      </c>
      <c r="F106" s="319" t="s">
        <v>36</v>
      </c>
    </row>
    <row r="107" spans="1:6" ht="20.25" customHeight="1">
      <c r="A107" s="321" t="s">
        <v>64</v>
      </c>
      <c r="B107" s="322"/>
      <c r="C107" s="276"/>
      <c r="D107" s="323"/>
      <c r="E107" s="323"/>
      <c r="F107" s="319"/>
    </row>
    <row r="108" spans="1:6" ht="1.5" customHeight="1">
      <c r="A108" s="62"/>
      <c r="B108" s="44"/>
      <c r="C108" s="51"/>
      <c r="D108" s="52"/>
      <c r="E108" s="52"/>
      <c r="F108" s="67"/>
    </row>
    <row r="109" spans="1:6" ht="12.75">
      <c r="A109" s="320" t="s">
        <v>17</v>
      </c>
      <c r="B109" s="275"/>
      <c r="C109" s="276" t="s">
        <v>480</v>
      </c>
      <c r="D109" s="323" t="s">
        <v>33</v>
      </c>
      <c r="E109" s="323" t="s">
        <v>40</v>
      </c>
      <c r="F109" s="319" t="s">
        <v>36</v>
      </c>
    </row>
    <row r="110" spans="1:6" ht="20.25" customHeight="1">
      <c r="A110" s="321" t="s">
        <v>18</v>
      </c>
      <c r="B110" s="322"/>
      <c r="C110" s="276"/>
      <c r="D110" s="323"/>
      <c r="E110" s="323"/>
      <c r="F110" s="319"/>
    </row>
    <row r="111" spans="1:6" ht="1.5" customHeight="1">
      <c r="A111" s="62"/>
      <c r="B111" s="44"/>
      <c r="C111" s="51"/>
      <c r="D111" s="52"/>
      <c r="E111" s="52"/>
      <c r="F111" s="67"/>
    </row>
    <row r="112" spans="1:6" ht="12.75">
      <c r="A112" s="320" t="s">
        <v>19</v>
      </c>
      <c r="B112" s="275"/>
      <c r="C112" s="276" t="s">
        <v>480</v>
      </c>
      <c r="D112" s="323" t="s">
        <v>119</v>
      </c>
      <c r="E112" s="323" t="s">
        <v>75</v>
      </c>
      <c r="F112" s="319" t="s">
        <v>36</v>
      </c>
    </row>
    <row r="113" spans="1:6" ht="20.25" customHeight="1">
      <c r="A113" s="321" t="s">
        <v>233</v>
      </c>
      <c r="B113" s="322"/>
      <c r="C113" s="276"/>
      <c r="D113" s="323"/>
      <c r="E113" s="323"/>
      <c r="F113" s="319"/>
    </row>
    <row r="114" spans="1:6" ht="1.5" customHeight="1">
      <c r="A114" s="62"/>
      <c r="B114" s="44"/>
      <c r="C114" s="51"/>
      <c r="D114" s="52"/>
      <c r="E114" s="52"/>
      <c r="F114" s="67"/>
    </row>
    <row r="115" spans="1:6" ht="12.75" customHeight="1">
      <c r="A115" s="320" t="s">
        <v>79</v>
      </c>
      <c r="B115" s="275"/>
      <c r="C115" s="276" t="s">
        <v>480</v>
      </c>
      <c r="D115" s="323" t="s">
        <v>120</v>
      </c>
      <c r="E115" s="323" t="s">
        <v>75</v>
      </c>
      <c r="F115" s="319" t="s">
        <v>36</v>
      </c>
    </row>
    <row r="116" spans="1:6" ht="20.25" customHeight="1">
      <c r="A116" s="321" t="s">
        <v>80</v>
      </c>
      <c r="B116" s="322"/>
      <c r="C116" s="276"/>
      <c r="D116" s="323"/>
      <c r="E116" s="323"/>
      <c r="F116" s="319"/>
    </row>
    <row r="117" spans="1:6" ht="1.5" customHeight="1">
      <c r="A117" s="62"/>
      <c r="B117" s="44"/>
      <c r="C117" s="45"/>
      <c r="D117" s="46"/>
      <c r="E117" s="46"/>
      <c r="F117" s="66"/>
    </row>
    <row r="118" spans="1:6" ht="12.75" customHeight="1">
      <c r="A118" s="320" t="s">
        <v>79</v>
      </c>
      <c r="B118" s="275"/>
      <c r="C118" s="276" t="s">
        <v>480</v>
      </c>
      <c r="D118" s="323" t="s">
        <v>120</v>
      </c>
      <c r="E118" s="323" t="s">
        <v>75</v>
      </c>
      <c r="F118" s="319" t="s">
        <v>36</v>
      </c>
    </row>
    <row r="119" spans="1:6" ht="20.25" customHeight="1">
      <c r="A119" s="321" t="s">
        <v>150</v>
      </c>
      <c r="B119" s="322"/>
      <c r="C119" s="276"/>
      <c r="D119" s="323"/>
      <c r="E119" s="323"/>
      <c r="F119" s="319"/>
    </row>
    <row r="120" spans="1:6" ht="1.5" customHeight="1">
      <c r="A120" s="62"/>
      <c r="B120" s="44"/>
      <c r="C120" s="45"/>
      <c r="D120" s="46"/>
      <c r="E120" s="46"/>
      <c r="F120" s="66"/>
    </row>
    <row r="121" spans="1:6" ht="12.75" customHeight="1">
      <c r="A121" s="320" t="s">
        <v>79</v>
      </c>
      <c r="B121" s="275"/>
      <c r="C121" s="276" t="s">
        <v>480</v>
      </c>
      <c r="D121" s="323" t="s">
        <v>120</v>
      </c>
      <c r="E121" s="323" t="s">
        <v>75</v>
      </c>
      <c r="F121" s="319" t="s">
        <v>36</v>
      </c>
    </row>
    <row r="122" spans="1:6" ht="20.25" customHeight="1">
      <c r="A122" s="321" t="s">
        <v>212</v>
      </c>
      <c r="B122" s="322"/>
      <c r="C122" s="276"/>
      <c r="D122" s="323"/>
      <c r="E122" s="323"/>
      <c r="F122" s="319"/>
    </row>
    <row r="123" spans="1:6" ht="1.5" customHeight="1">
      <c r="A123" s="62"/>
      <c r="B123" s="44"/>
      <c r="C123" s="45"/>
      <c r="D123" s="46"/>
      <c r="E123" s="46"/>
      <c r="F123" s="66"/>
    </row>
    <row r="124" spans="1:6" ht="12.75" customHeight="1">
      <c r="A124" s="320" t="s">
        <v>78</v>
      </c>
      <c r="B124" s="275"/>
      <c r="C124" s="276" t="s">
        <v>480</v>
      </c>
      <c r="D124" s="323" t="s">
        <v>121</v>
      </c>
      <c r="E124" s="323" t="s">
        <v>75</v>
      </c>
      <c r="F124" s="319" t="s">
        <v>36</v>
      </c>
    </row>
    <row r="125" spans="1:6" ht="20.25" customHeight="1">
      <c r="A125" s="321" t="s">
        <v>76</v>
      </c>
      <c r="B125" s="322"/>
      <c r="C125" s="276"/>
      <c r="D125" s="323"/>
      <c r="E125" s="323"/>
      <c r="F125" s="319"/>
    </row>
    <row r="126" spans="1:6" ht="1.5" customHeight="1">
      <c r="A126" s="62"/>
      <c r="B126" s="44"/>
      <c r="C126" s="45"/>
      <c r="D126" s="46"/>
      <c r="E126" s="46"/>
      <c r="F126" s="66"/>
    </row>
    <row r="127" spans="1:6" ht="12.75" customHeight="1">
      <c r="A127" s="320" t="s">
        <v>128</v>
      </c>
      <c r="B127" s="275"/>
      <c r="C127" s="276" t="s">
        <v>480</v>
      </c>
      <c r="D127" s="323" t="s">
        <v>129</v>
      </c>
      <c r="E127" s="323" t="s">
        <v>75</v>
      </c>
      <c r="F127" s="319" t="s">
        <v>36</v>
      </c>
    </row>
    <row r="128" spans="1:6" ht="20.25" customHeight="1">
      <c r="A128" s="321" t="s">
        <v>81</v>
      </c>
      <c r="B128" s="322"/>
      <c r="C128" s="276"/>
      <c r="D128" s="323"/>
      <c r="E128" s="323"/>
      <c r="F128" s="319"/>
    </row>
    <row r="129" spans="1:6" ht="1.5" customHeight="1">
      <c r="A129" s="62"/>
      <c r="B129" s="44"/>
      <c r="C129" s="45"/>
      <c r="D129" s="46"/>
      <c r="E129" s="46"/>
      <c r="F129" s="66"/>
    </row>
    <row r="130" spans="1:6" ht="12.75">
      <c r="A130" s="320" t="s">
        <v>130</v>
      </c>
      <c r="B130" s="275"/>
      <c r="C130" s="276" t="s">
        <v>480</v>
      </c>
      <c r="D130" s="323" t="s">
        <v>109</v>
      </c>
      <c r="E130" s="323" t="s">
        <v>75</v>
      </c>
      <c r="F130" s="319" t="s">
        <v>36</v>
      </c>
    </row>
    <row r="131" spans="1:6" ht="20.25" customHeight="1">
      <c r="A131" s="321" t="s">
        <v>131</v>
      </c>
      <c r="B131" s="322"/>
      <c r="C131" s="276"/>
      <c r="D131" s="323"/>
      <c r="E131" s="323"/>
      <c r="F131" s="319"/>
    </row>
    <row r="132" spans="1:6" ht="1.5" customHeight="1">
      <c r="A132" s="62"/>
      <c r="B132" s="44"/>
      <c r="C132" s="45"/>
      <c r="D132" s="46"/>
      <c r="E132" s="46"/>
      <c r="F132" s="66"/>
    </row>
    <row r="133" spans="1:6" ht="12.75">
      <c r="A133" s="320" t="s">
        <v>132</v>
      </c>
      <c r="B133" s="275"/>
      <c r="C133" s="276" t="s">
        <v>480</v>
      </c>
      <c r="D133" s="323" t="s">
        <v>135</v>
      </c>
      <c r="E133" s="323" t="s">
        <v>75</v>
      </c>
      <c r="F133" s="319" t="s">
        <v>36</v>
      </c>
    </row>
    <row r="134" spans="1:6" ht="20.25" customHeight="1">
      <c r="A134" s="321" t="s">
        <v>134</v>
      </c>
      <c r="B134" s="322"/>
      <c r="C134" s="276"/>
      <c r="D134" s="323"/>
      <c r="E134" s="323"/>
      <c r="F134" s="319"/>
    </row>
    <row r="135" spans="1:6" ht="1.5" customHeight="1">
      <c r="A135" s="62"/>
      <c r="B135" s="44"/>
      <c r="C135" s="45"/>
      <c r="D135" s="46"/>
      <c r="E135" s="46"/>
      <c r="F135" s="66"/>
    </row>
    <row r="136" spans="1:6" ht="12.75">
      <c r="A136" s="320" t="s">
        <v>21</v>
      </c>
      <c r="B136" s="275"/>
      <c r="C136" s="276" t="s">
        <v>481</v>
      </c>
      <c r="D136" s="323" t="s">
        <v>110</v>
      </c>
      <c r="E136" s="323" t="s">
        <v>60</v>
      </c>
      <c r="F136" s="319" t="s">
        <v>36</v>
      </c>
    </row>
    <row r="137" spans="1:6" ht="20.25" customHeight="1">
      <c r="A137" s="321" t="s">
        <v>22</v>
      </c>
      <c r="B137" s="322"/>
      <c r="C137" s="276"/>
      <c r="D137" s="323"/>
      <c r="E137" s="323"/>
      <c r="F137" s="319"/>
    </row>
    <row r="138" spans="1:6" ht="1.5" customHeight="1">
      <c r="A138" s="62"/>
      <c r="B138" s="44"/>
      <c r="C138" s="51"/>
      <c r="D138" s="52"/>
      <c r="E138" s="52"/>
      <c r="F138" s="67"/>
    </row>
    <row r="139" spans="1:6" ht="12.75" customHeight="1">
      <c r="A139" s="320" t="s">
        <v>23</v>
      </c>
      <c r="B139" s="275"/>
      <c r="C139" s="276" t="s">
        <v>481</v>
      </c>
      <c r="D139" s="323" t="s">
        <v>110</v>
      </c>
      <c r="E139" s="323" t="s">
        <v>60</v>
      </c>
      <c r="F139" s="319" t="s">
        <v>36</v>
      </c>
    </row>
    <row r="140" spans="1:6" ht="20.25" customHeight="1">
      <c r="A140" s="321" t="s">
        <v>24</v>
      </c>
      <c r="B140" s="322"/>
      <c r="C140" s="276"/>
      <c r="D140" s="323"/>
      <c r="E140" s="323"/>
      <c r="F140" s="319"/>
    </row>
    <row r="141" spans="1:6" ht="1.5" customHeight="1">
      <c r="A141" s="62"/>
      <c r="B141" s="44"/>
      <c r="C141" s="51"/>
      <c r="D141" s="52"/>
      <c r="E141" s="52"/>
      <c r="F141" s="67"/>
    </row>
    <row r="142" spans="1:6" ht="12.75" customHeight="1">
      <c r="A142" s="320" t="s">
        <v>25</v>
      </c>
      <c r="B142" s="275"/>
      <c r="C142" s="276" t="s">
        <v>481</v>
      </c>
      <c r="D142" s="323" t="s">
        <v>110</v>
      </c>
      <c r="E142" s="323" t="s">
        <v>60</v>
      </c>
      <c r="F142" s="319" t="s">
        <v>36</v>
      </c>
    </row>
    <row r="143" spans="1:6" ht="20.25" customHeight="1">
      <c r="A143" s="321" t="s">
        <v>26</v>
      </c>
      <c r="B143" s="322"/>
      <c r="C143" s="276"/>
      <c r="D143" s="323"/>
      <c r="E143" s="323"/>
      <c r="F143" s="319"/>
    </row>
    <row r="144" spans="1:6" ht="1.5" customHeight="1">
      <c r="A144" s="62"/>
      <c r="B144" s="44"/>
      <c r="C144" s="51"/>
      <c r="D144" s="53"/>
      <c r="E144" s="53"/>
      <c r="F144" s="68"/>
    </row>
    <row r="145" spans="1:6" ht="12.75" customHeight="1">
      <c r="A145" s="320" t="s">
        <v>137</v>
      </c>
      <c r="B145" s="275"/>
      <c r="C145" s="276" t="s">
        <v>480</v>
      </c>
      <c r="D145" s="323" t="s">
        <v>110</v>
      </c>
      <c r="E145" s="323" t="s">
        <v>60</v>
      </c>
      <c r="F145" s="319" t="s">
        <v>36</v>
      </c>
    </row>
    <row r="146" spans="1:6" ht="20.25" customHeight="1">
      <c r="A146" s="321" t="s">
        <v>440</v>
      </c>
      <c r="B146" s="322"/>
      <c r="C146" s="276"/>
      <c r="D146" s="323"/>
      <c r="E146" s="323"/>
      <c r="F146" s="319"/>
    </row>
    <row r="147" spans="1:6" ht="1.5" customHeight="1">
      <c r="A147" s="62"/>
      <c r="B147" s="44"/>
      <c r="C147" s="51"/>
      <c r="D147" s="52"/>
      <c r="E147" s="52"/>
      <c r="F147" s="67"/>
    </row>
    <row r="148" spans="1:6" ht="12.75" customHeight="1">
      <c r="A148" s="320" t="s">
        <v>216</v>
      </c>
      <c r="B148" s="275"/>
      <c r="C148" s="276" t="s">
        <v>57</v>
      </c>
      <c r="D148" s="323" t="s">
        <v>218</v>
      </c>
      <c r="E148" s="323" t="s">
        <v>218</v>
      </c>
      <c r="F148" s="319" t="s">
        <v>36</v>
      </c>
    </row>
    <row r="149" spans="1:6" ht="25.5" customHeight="1">
      <c r="A149" s="320" t="s">
        <v>217</v>
      </c>
      <c r="B149" s="275"/>
      <c r="C149" s="276"/>
      <c r="D149" s="323"/>
      <c r="E149" s="323"/>
      <c r="F149" s="319"/>
    </row>
    <row r="150" spans="1:6" ht="1.5" customHeight="1">
      <c r="A150" s="62"/>
      <c r="B150" s="44"/>
      <c r="C150" s="51"/>
      <c r="D150" s="52"/>
      <c r="E150" s="52"/>
      <c r="F150" s="67"/>
    </row>
    <row r="151" spans="1:6" ht="12.75" customHeight="1">
      <c r="A151" s="320" t="s">
        <v>253</v>
      </c>
      <c r="B151" s="275"/>
      <c r="C151" s="276" t="s">
        <v>480</v>
      </c>
      <c r="D151" s="323" t="s">
        <v>255</v>
      </c>
      <c r="E151" s="323" t="s">
        <v>255</v>
      </c>
      <c r="F151" s="319" t="s">
        <v>255</v>
      </c>
    </row>
    <row r="152" spans="1:6" ht="20.25" customHeight="1">
      <c r="A152" s="320" t="s">
        <v>10</v>
      </c>
      <c r="B152" s="275"/>
      <c r="C152" s="276"/>
      <c r="D152" s="323"/>
      <c r="E152" s="323"/>
      <c r="F152" s="319"/>
    </row>
    <row r="153" spans="1:6" ht="1.5" customHeight="1">
      <c r="A153" s="62"/>
      <c r="B153" s="44"/>
      <c r="C153" s="51"/>
      <c r="D153" s="52"/>
      <c r="E153" s="52"/>
      <c r="F153" s="67"/>
    </row>
    <row r="154" spans="1:6" ht="12.75" customHeight="1">
      <c r="A154" s="320" t="s">
        <v>244</v>
      </c>
      <c r="B154" s="275"/>
      <c r="C154" s="276" t="s">
        <v>481</v>
      </c>
      <c r="D154" s="323" t="s">
        <v>245</v>
      </c>
      <c r="E154" s="323" t="s">
        <v>245</v>
      </c>
      <c r="F154" s="319" t="s">
        <v>245</v>
      </c>
    </row>
    <row r="155" spans="1:6" ht="20.25" customHeight="1">
      <c r="A155" s="320" t="s">
        <v>10</v>
      </c>
      <c r="B155" s="275"/>
      <c r="C155" s="276"/>
      <c r="D155" s="323"/>
      <c r="E155" s="323"/>
      <c r="F155" s="319"/>
    </row>
    <row r="156" spans="1:6" ht="1.5" customHeight="1">
      <c r="A156" s="62"/>
      <c r="B156" s="44"/>
      <c r="C156" s="51"/>
      <c r="D156" s="52"/>
      <c r="E156" s="52"/>
      <c r="F156" s="67"/>
    </row>
    <row r="157" spans="1:6" ht="12.75" customHeight="1">
      <c r="A157" s="320" t="s">
        <v>250</v>
      </c>
      <c r="B157" s="275"/>
      <c r="C157" s="276" t="s">
        <v>57</v>
      </c>
      <c r="D157" s="323" t="s">
        <v>251</v>
      </c>
      <c r="E157" s="323" t="s">
        <v>251</v>
      </c>
      <c r="F157" s="319" t="s">
        <v>251</v>
      </c>
    </row>
    <row r="158" spans="1:6" ht="20.25" customHeight="1">
      <c r="A158" s="320" t="s">
        <v>10</v>
      </c>
      <c r="B158" s="275"/>
      <c r="C158" s="276"/>
      <c r="D158" s="323"/>
      <c r="E158" s="323"/>
      <c r="F158" s="319"/>
    </row>
    <row r="159" spans="1:6" ht="1.5" customHeight="1">
      <c r="A159" s="62"/>
      <c r="B159" s="44"/>
      <c r="C159" s="51"/>
      <c r="D159" s="52"/>
      <c r="E159" s="52"/>
      <c r="F159" s="67"/>
    </row>
    <row r="160" spans="1:6" ht="12.75" customHeight="1">
      <c r="A160" s="320" t="s">
        <v>208</v>
      </c>
      <c r="B160" s="275"/>
      <c r="C160" s="276" t="s">
        <v>480</v>
      </c>
      <c r="D160" s="323" t="s">
        <v>209</v>
      </c>
      <c r="E160" s="323" t="s">
        <v>209</v>
      </c>
      <c r="F160" s="319" t="s">
        <v>36</v>
      </c>
    </row>
    <row r="161" spans="1:6" ht="20.25" customHeight="1">
      <c r="A161" s="320" t="s">
        <v>10</v>
      </c>
      <c r="B161" s="275"/>
      <c r="C161" s="276"/>
      <c r="D161" s="323"/>
      <c r="E161" s="323"/>
      <c r="F161" s="319"/>
    </row>
    <row r="162" spans="1:6" ht="1.5" customHeight="1">
      <c r="A162" s="62"/>
      <c r="B162" s="44"/>
      <c r="C162" s="51"/>
      <c r="D162" s="52"/>
      <c r="E162" s="52"/>
      <c r="F162" s="67"/>
    </row>
    <row r="163" spans="1:6" ht="12.75" customHeight="1">
      <c r="A163" s="320" t="s">
        <v>207</v>
      </c>
      <c r="B163" s="275"/>
      <c r="C163" s="276" t="s">
        <v>480</v>
      </c>
      <c r="D163" s="323" t="s">
        <v>210</v>
      </c>
      <c r="E163" s="323" t="s">
        <v>210</v>
      </c>
      <c r="F163" s="319" t="s">
        <v>36</v>
      </c>
    </row>
    <row r="164" spans="1:6" ht="20.25" customHeight="1">
      <c r="A164" s="320" t="s">
        <v>10</v>
      </c>
      <c r="B164" s="275"/>
      <c r="C164" s="276"/>
      <c r="D164" s="323"/>
      <c r="E164" s="323"/>
      <c r="F164" s="319"/>
    </row>
    <row r="165" spans="1:6" ht="1.5" customHeight="1">
      <c r="A165" s="62"/>
      <c r="B165" s="44"/>
      <c r="C165" s="51"/>
      <c r="D165" s="52"/>
      <c r="E165" s="52"/>
      <c r="F165" s="67"/>
    </row>
    <row r="166" spans="1:6" ht="12.75">
      <c r="A166" s="320" t="s">
        <v>41</v>
      </c>
      <c r="B166" s="275"/>
      <c r="C166" s="276" t="s">
        <v>480</v>
      </c>
      <c r="D166" s="323" t="s">
        <v>53</v>
      </c>
      <c r="E166" s="323" t="s">
        <v>53</v>
      </c>
      <c r="F166" s="319" t="s">
        <v>36</v>
      </c>
    </row>
    <row r="167" spans="1:6" ht="20.25" customHeight="1">
      <c r="A167" s="320" t="s">
        <v>10</v>
      </c>
      <c r="B167" s="275"/>
      <c r="C167" s="276"/>
      <c r="D167" s="323"/>
      <c r="E167" s="323"/>
      <c r="F167" s="319"/>
    </row>
    <row r="168" spans="1:6" ht="1.5" customHeight="1">
      <c r="A168" s="62"/>
      <c r="B168" s="44"/>
      <c r="C168" s="51"/>
      <c r="D168" s="52"/>
      <c r="E168" s="52"/>
      <c r="F168" s="67"/>
    </row>
    <row r="169" spans="1:6" ht="12.75">
      <c r="A169" s="320" t="s">
        <v>54</v>
      </c>
      <c r="B169" s="275"/>
      <c r="C169" s="276" t="s">
        <v>480</v>
      </c>
      <c r="D169" s="323" t="s">
        <v>55</v>
      </c>
      <c r="E169" s="323" t="s">
        <v>55</v>
      </c>
      <c r="F169" s="319" t="s">
        <v>36</v>
      </c>
    </row>
    <row r="170" spans="1:6" ht="20.25" customHeight="1">
      <c r="A170" s="320" t="s">
        <v>10</v>
      </c>
      <c r="B170" s="275"/>
      <c r="C170" s="276"/>
      <c r="D170" s="323"/>
      <c r="E170" s="323"/>
      <c r="F170" s="319"/>
    </row>
    <row r="171" spans="1:6" ht="1.5" customHeight="1">
      <c r="A171" s="62"/>
      <c r="B171" s="44"/>
      <c r="C171" s="45"/>
      <c r="D171" s="46"/>
      <c r="E171" s="46"/>
      <c r="F171" s="66" t="s">
        <v>59</v>
      </c>
    </row>
    <row r="172" spans="1:6" ht="12.75">
      <c r="A172" s="320" t="s">
        <v>56</v>
      </c>
      <c r="B172" s="275"/>
      <c r="C172" s="276" t="s">
        <v>57</v>
      </c>
      <c r="D172" s="323" t="s">
        <v>58</v>
      </c>
      <c r="E172" s="323" t="s">
        <v>58</v>
      </c>
      <c r="F172" s="319" t="s">
        <v>36</v>
      </c>
    </row>
    <row r="173" spans="1:6" ht="20.25" customHeight="1">
      <c r="A173" s="320" t="s">
        <v>10</v>
      </c>
      <c r="B173" s="275"/>
      <c r="C173" s="276"/>
      <c r="D173" s="323"/>
      <c r="E173" s="323"/>
      <c r="F173" s="319"/>
    </row>
    <row r="174" spans="1:6" ht="1.5" customHeight="1">
      <c r="A174" s="62"/>
      <c r="B174" s="44"/>
      <c r="C174" s="51"/>
      <c r="D174" s="53"/>
      <c r="E174" s="53"/>
      <c r="F174" s="68"/>
    </row>
    <row r="175" spans="1:6" ht="12.75">
      <c r="A175" s="320"/>
      <c r="B175" s="275"/>
      <c r="C175" s="276"/>
      <c r="D175" s="312"/>
      <c r="E175" s="312"/>
      <c r="F175" s="327"/>
    </row>
    <row r="176" spans="1:6" ht="20.25" customHeight="1" thickBot="1">
      <c r="A176" s="330"/>
      <c r="B176" s="331"/>
      <c r="C176" s="329"/>
      <c r="D176" s="326"/>
      <c r="E176" s="326"/>
      <c r="F176" s="328"/>
    </row>
    <row r="177" spans="1:6" ht="1.5" customHeight="1">
      <c r="A177" s="9"/>
      <c r="B177" s="9"/>
      <c r="C177" s="9"/>
      <c r="D177" s="10"/>
      <c r="E177" s="10"/>
      <c r="F177" s="10"/>
    </row>
  </sheetData>
  <sheetProtection password="EFB6" sheet="1" objects="1" scenarios="1"/>
  <mergeCells count="348">
    <mergeCell ref="A26:B26"/>
    <mergeCell ref="A19:B19"/>
    <mergeCell ref="C19:C20"/>
    <mergeCell ref="A25:B25"/>
    <mergeCell ref="A22:B22"/>
    <mergeCell ref="A23:B23"/>
    <mergeCell ref="E49:E50"/>
    <mergeCell ref="A49:B49"/>
    <mergeCell ref="C31:C32"/>
    <mergeCell ref="D31:D32"/>
    <mergeCell ref="E31:E32"/>
    <mergeCell ref="C37:C38"/>
    <mergeCell ref="D37:D38"/>
    <mergeCell ref="A38:B38"/>
    <mergeCell ref="A32:B32"/>
    <mergeCell ref="D46:D47"/>
    <mergeCell ref="F13:F14"/>
    <mergeCell ref="A14:B14"/>
    <mergeCell ref="E16:E17"/>
    <mergeCell ref="A17:B17"/>
    <mergeCell ref="A16:B16"/>
    <mergeCell ref="C16:C17"/>
    <mergeCell ref="D16:D17"/>
    <mergeCell ref="A47:B47"/>
    <mergeCell ref="A31:B31"/>
    <mergeCell ref="E13:E14"/>
    <mergeCell ref="E28:E29"/>
    <mergeCell ref="C22:C23"/>
    <mergeCell ref="E19:E20"/>
    <mergeCell ref="A20:B20"/>
    <mergeCell ref="D25:D26"/>
    <mergeCell ref="E25:E26"/>
    <mergeCell ref="D40:D41"/>
    <mergeCell ref="E40:E41"/>
    <mergeCell ref="A41:B41"/>
    <mergeCell ref="E37:E38"/>
    <mergeCell ref="A37:B37"/>
    <mergeCell ref="F40:F41"/>
    <mergeCell ref="A86:B86"/>
    <mergeCell ref="C70:C71"/>
    <mergeCell ref="D67:D68"/>
    <mergeCell ref="A68:B68"/>
    <mergeCell ref="A85:B85"/>
    <mergeCell ref="C85:C86"/>
    <mergeCell ref="D85:D86"/>
    <mergeCell ref="D70:D71"/>
    <mergeCell ref="A67:B67"/>
    <mergeCell ref="D130:D131"/>
    <mergeCell ref="A106:B106"/>
    <mergeCell ref="C106:C107"/>
    <mergeCell ref="A74:B74"/>
    <mergeCell ref="D76:D77"/>
    <mergeCell ref="A77:B77"/>
    <mergeCell ref="A83:B83"/>
    <mergeCell ref="A79:B79"/>
    <mergeCell ref="C79:C80"/>
    <mergeCell ref="D79:D80"/>
    <mergeCell ref="A130:B130"/>
    <mergeCell ref="C130:C131"/>
    <mergeCell ref="C67:C68"/>
    <mergeCell ref="A119:B119"/>
    <mergeCell ref="A121:B121"/>
    <mergeCell ref="A104:B104"/>
    <mergeCell ref="A101:B101"/>
    <mergeCell ref="A98:B98"/>
    <mergeCell ref="A95:B95"/>
    <mergeCell ref="A73:B73"/>
    <mergeCell ref="A175:B175"/>
    <mergeCell ref="C175:C176"/>
    <mergeCell ref="D175:D176"/>
    <mergeCell ref="C115:C116"/>
    <mergeCell ref="A176:B176"/>
    <mergeCell ref="A124:B124"/>
    <mergeCell ref="C124:C125"/>
    <mergeCell ref="D124:D125"/>
    <mergeCell ref="A131:B131"/>
    <mergeCell ref="D145:D146"/>
    <mergeCell ref="E175:E176"/>
    <mergeCell ref="F175:F176"/>
    <mergeCell ref="E124:E125"/>
    <mergeCell ref="F124:F125"/>
    <mergeCell ref="F130:F131"/>
    <mergeCell ref="E145:E146"/>
    <mergeCell ref="E136:E137"/>
    <mergeCell ref="E130:E131"/>
    <mergeCell ref="E127:E128"/>
    <mergeCell ref="F127:F128"/>
    <mergeCell ref="D106:D107"/>
    <mergeCell ref="A107:B107"/>
    <mergeCell ref="E88:E89"/>
    <mergeCell ref="F88:F89"/>
    <mergeCell ref="A89:B89"/>
    <mergeCell ref="A88:B88"/>
    <mergeCell ref="D88:D89"/>
    <mergeCell ref="A103:B103"/>
    <mergeCell ref="C103:C104"/>
    <mergeCell ref="D103:D104"/>
    <mergeCell ref="F37:F38"/>
    <mergeCell ref="E106:E107"/>
    <mergeCell ref="F106:F107"/>
    <mergeCell ref="E43:E44"/>
    <mergeCell ref="F43:F44"/>
    <mergeCell ref="E103:E104"/>
    <mergeCell ref="F103:F104"/>
    <mergeCell ref="E67:E68"/>
    <mergeCell ref="F67:F68"/>
    <mergeCell ref="E46:E47"/>
    <mergeCell ref="D127:D128"/>
    <mergeCell ref="A128:B128"/>
    <mergeCell ref="D118:D119"/>
    <mergeCell ref="C121:C122"/>
    <mergeCell ref="A125:B125"/>
    <mergeCell ref="E121:E122"/>
    <mergeCell ref="A173:B173"/>
    <mergeCell ref="E172:E173"/>
    <mergeCell ref="F172:F173"/>
    <mergeCell ref="A172:B172"/>
    <mergeCell ref="C172:C173"/>
    <mergeCell ref="D172:D173"/>
    <mergeCell ref="A170:B170"/>
    <mergeCell ref="A127:B127"/>
    <mergeCell ref="C127:C128"/>
    <mergeCell ref="E169:E170"/>
    <mergeCell ref="F169:F170"/>
    <mergeCell ref="A169:B169"/>
    <mergeCell ref="C169:C170"/>
    <mergeCell ref="D169:D170"/>
    <mergeCell ref="E166:E167"/>
    <mergeCell ref="A154:B154"/>
    <mergeCell ref="F166:F167"/>
    <mergeCell ref="A166:B166"/>
    <mergeCell ref="C166:C167"/>
    <mergeCell ref="D166:D167"/>
    <mergeCell ref="A167:B167"/>
    <mergeCell ref="D163:D164"/>
    <mergeCell ref="A164:B164"/>
    <mergeCell ref="A160:B160"/>
    <mergeCell ref="C163:C164"/>
    <mergeCell ref="E112:E113"/>
    <mergeCell ref="F112:F113"/>
    <mergeCell ref="F163:F164"/>
    <mergeCell ref="F139:F140"/>
    <mergeCell ref="E160:E161"/>
    <mergeCell ref="F160:F161"/>
    <mergeCell ref="D121:D122"/>
    <mergeCell ref="C118:C119"/>
    <mergeCell ref="E118:E119"/>
    <mergeCell ref="E115:E116"/>
    <mergeCell ref="A112:B112"/>
    <mergeCell ref="C112:C113"/>
    <mergeCell ref="D112:D113"/>
    <mergeCell ref="A113:B113"/>
    <mergeCell ref="D115:D116"/>
    <mergeCell ref="A116:B116"/>
    <mergeCell ref="A115:B115"/>
    <mergeCell ref="E109:E110"/>
    <mergeCell ref="F109:F110"/>
    <mergeCell ref="A109:B109"/>
    <mergeCell ref="C109:C110"/>
    <mergeCell ref="D109:D110"/>
    <mergeCell ref="A110:B110"/>
    <mergeCell ref="E100:E101"/>
    <mergeCell ref="F100:F101"/>
    <mergeCell ref="A100:B100"/>
    <mergeCell ref="C100:C101"/>
    <mergeCell ref="D100:D101"/>
    <mergeCell ref="E97:E98"/>
    <mergeCell ref="F97:F98"/>
    <mergeCell ref="A97:B97"/>
    <mergeCell ref="C97:C98"/>
    <mergeCell ref="D97:D98"/>
    <mergeCell ref="E94:E95"/>
    <mergeCell ref="F94:F95"/>
    <mergeCell ref="A94:B94"/>
    <mergeCell ref="C94:C95"/>
    <mergeCell ref="D94:D95"/>
    <mergeCell ref="E91:E92"/>
    <mergeCell ref="F91:F92"/>
    <mergeCell ref="A91:B91"/>
    <mergeCell ref="C91:C92"/>
    <mergeCell ref="D91:D92"/>
    <mergeCell ref="A92:B92"/>
    <mergeCell ref="C88:C89"/>
    <mergeCell ref="A76:B76"/>
    <mergeCell ref="C76:C77"/>
    <mergeCell ref="A80:B80"/>
    <mergeCell ref="A82:B82"/>
    <mergeCell ref="C82:C83"/>
    <mergeCell ref="A59:B59"/>
    <mergeCell ref="D82:D83"/>
    <mergeCell ref="D61:D62"/>
    <mergeCell ref="D64:D65"/>
    <mergeCell ref="C73:C74"/>
    <mergeCell ref="D73:D74"/>
    <mergeCell ref="D58:D59"/>
    <mergeCell ref="E85:E86"/>
    <mergeCell ref="E82:E83"/>
    <mergeCell ref="E76:E77"/>
    <mergeCell ref="A65:B65"/>
    <mergeCell ref="C64:C65"/>
    <mergeCell ref="F70:F71"/>
    <mergeCell ref="E79:E80"/>
    <mergeCell ref="F73:F74"/>
    <mergeCell ref="F79:F80"/>
    <mergeCell ref="F76:F77"/>
    <mergeCell ref="E70:E71"/>
    <mergeCell ref="E73:E74"/>
    <mergeCell ref="F58:F59"/>
    <mergeCell ref="F55:F56"/>
    <mergeCell ref="A71:B71"/>
    <mergeCell ref="A64:B64"/>
    <mergeCell ref="A70:B70"/>
    <mergeCell ref="A61:B61"/>
    <mergeCell ref="C61:C62"/>
    <mergeCell ref="A58:B58"/>
    <mergeCell ref="C58:C59"/>
    <mergeCell ref="A62:B62"/>
    <mergeCell ref="E52:E53"/>
    <mergeCell ref="E64:E65"/>
    <mergeCell ref="F31:F32"/>
    <mergeCell ref="F28:F29"/>
    <mergeCell ref="F64:F65"/>
    <mergeCell ref="E61:E62"/>
    <mergeCell ref="E58:E59"/>
    <mergeCell ref="F46:F47"/>
    <mergeCell ref="F49:F50"/>
    <mergeCell ref="F61:F62"/>
    <mergeCell ref="F34:F35"/>
    <mergeCell ref="A34:B34"/>
    <mergeCell ref="C34:C35"/>
    <mergeCell ref="D34:D35"/>
    <mergeCell ref="E34:E35"/>
    <mergeCell ref="A35:B35"/>
    <mergeCell ref="D4:D5"/>
    <mergeCell ref="A5:B5"/>
    <mergeCell ref="D10:D11"/>
    <mergeCell ref="A28:B28"/>
    <mergeCell ref="C28:C29"/>
    <mergeCell ref="D28:D29"/>
    <mergeCell ref="A29:B29"/>
    <mergeCell ref="D13:D14"/>
    <mergeCell ref="C25:C26"/>
    <mergeCell ref="D19:D20"/>
    <mergeCell ref="F10:F11"/>
    <mergeCell ref="E10:E11"/>
    <mergeCell ref="A11:B11"/>
    <mergeCell ref="D7:D8"/>
    <mergeCell ref="A7:B7"/>
    <mergeCell ref="C7:C8"/>
    <mergeCell ref="A10:B10"/>
    <mergeCell ref="E4:E5"/>
    <mergeCell ref="F4:F5"/>
    <mergeCell ref="F7:F8"/>
    <mergeCell ref="E7:E8"/>
    <mergeCell ref="A4:B4"/>
    <mergeCell ref="C4:C5"/>
    <mergeCell ref="C10:C11"/>
    <mergeCell ref="A13:B13"/>
    <mergeCell ref="C13:C14"/>
    <mergeCell ref="A8:B8"/>
    <mergeCell ref="A163:B163"/>
    <mergeCell ref="E163:E164"/>
    <mergeCell ref="D22:D23"/>
    <mergeCell ref="E22:E23"/>
    <mergeCell ref="A118:B118"/>
    <mergeCell ref="A122:B122"/>
    <mergeCell ref="A161:B161"/>
    <mergeCell ref="A157:B157"/>
    <mergeCell ref="A158:B158"/>
    <mergeCell ref="A155:B155"/>
    <mergeCell ref="F157:F158"/>
    <mergeCell ref="C154:C155"/>
    <mergeCell ref="D154:D155"/>
    <mergeCell ref="E154:E155"/>
    <mergeCell ref="F154:F155"/>
    <mergeCell ref="E157:E158"/>
    <mergeCell ref="D160:D161"/>
    <mergeCell ref="C136:C137"/>
    <mergeCell ref="D136:D137"/>
    <mergeCell ref="D133:D134"/>
    <mergeCell ref="C145:C146"/>
    <mergeCell ref="D139:D140"/>
    <mergeCell ref="D142:D143"/>
    <mergeCell ref="C157:C158"/>
    <mergeCell ref="D157:D158"/>
    <mergeCell ref="C160:C161"/>
    <mergeCell ref="E139:E140"/>
    <mergeCell ref="E142:E143"/>
    <mergeCell ref="A133:B133"/>
    <mergeCell ref="C133:C134"/>
    <mergeCell ref="A134:B134"/>
    <mergeCell ref="A140:B140"/>
    <mergeCell ref="A139:B139"/>
    <mergeCell ref="E133:E134"/>
    <mergeCell ref="C142:C143"/>
    <mergeCell ref="C139:C140"/>
    <mergeCell ref="A149:B149"/>
    <mergeCell ref="A148:B148"/>
    <mergeCell ref="A136:B136"/>
    <mergeCell ref="A142:B142"/>
    <mergeCell ref="A146:B146"/>
    <mergeCell ref="A143:B143"/>
    <mergeCell ref="A137:B137"/>
    <mergeCell ref="A145:B145"/>
    <mergeCell ref="E148:E149"/>
    <mergeCell ref="E151:E152"/>
    <mergeCell ref="C148:C149"/>
    <mergeCell ref="D148:D149"/>
    <mergeCell ref="A152:B152"/>
    <mergeCell ref="A151:B151"/>
    <mergeCell ref="C151:C152"/>
    <mergeCell ref="D151:D152"/>
    <mergeCell ref="F151:F152"/>
    <mergeCell ref="F142:F143"/>
    <mergeCell ref="F121:F122"/>
    <mergeCell ref="F133:F134"/>
    <mergeCell ref="F148:F149"/>
    <mergeCell ref="F115:F116"/>
    <mergeCell ref="F145:F146"/>
    <mergeCell ref="F82:F83"/>
    <mergeCell ref="F136:F137"/>
    <mergeCell ref="F118:F119"/>
    <mergeCell ref="F85:F86"/>
    <mergeCell ref="E55:E56"/>
    <mergeCell ref="A55:B55"/>
    <mergeCell ref="C55:C56"/>
    <mergeCell ref="A56:B56"/>
    <mergeCell ref="D55:D56"/>
    <mergeCell ref="D52:D53"/>
    <mergeCell ref="A43:B43"/>
    <mergeCell ref="C43:C44"/>
    <mergeCell ref="D43:D44"/>
    <mergeCell ref="A44:B44"/>
    <mergeCell ref="A50:B50"/>
    <mergeCell ref="C49:C50"/>
    <mergeCell ref="D49:D50"/>
    <mergeCell ref="A46:B46"/>
    <mergeCell ref="C46:C47"/>
    <mergeCell ref="F25:F26"/>
    <mergeCell ref="F16:F17"/>
    <mergeCell ref="F19:F20"/>
    <mergeCell ref="A52:B52"/>
    <mergeCell ref="C52:C53"/>
    <mergeCell ref="F22:F23"/>
    <mergeCell ref="A40:B40"/>
    <mergeCell ref="C40:C41"/>
    <mergeCell ref="F52:F53"/>
    <mergeCell ref="A53:B53"/>
  </mergeCells>
  <printOptions horizontalCentered="1"/>
  <pageMargins left="0.75" right="0.75" top="0.85" bottom="0.75" header="0.5" footer="0.5"/>
  <pageSetup fitToHeight="5" horizontalDpi="600" verticalDpi="600" orientation="landscape" scale="94" r:id="rId1"/>
  <headerFooter alignWithMargins="0">
    <oddHeader>&amp;C&amp;"Arial,Bold"&amp;12Materials, Labor, and Equipment Cost References&amp;"Arial,Regular"&amp;10
NAVFAC - PSE Budget Estimator</oddHeader>
    <oddFooter>&amp;RPage &amp;P of &amp;N</oddFooter>
  </headerFooter>
  <rowBreaks count="2" manualBreakCount="2">
    <brk id="90" max="255" man="1"/>
    <brk id="1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 H. Guernsey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Mullinax</dc:creator>
  <cp:keywords/>
  <dc:description/>
  <cp:lastModifiedBy>S1356</cp:lastModifiedBy>
  <cp:lastPrinted>2007-08-23T19:56:31Z</cp:lastPrinted>
  <dcterms:created xsi:type="dcterms:W3CDTF">2006-09-11T16:28:49Z</dcterms:created>
  <dcterms:modified xsi:type="dcterms:W3CDTF">2007-11-21T17:20:12Z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1813747078</vt:i4>
  </property>
  <property fmtid="{D5CDD505-2E9C-101B-9397-08002B2CF9AE}" pid="4" name="_EmailSubject">
    <vt:lpwstr>ESS Cost Estimator and Budget Estimator</vt:lpwstr>
  </property>
  <property fmtid="{D5CDD505-2E9C-101B-9397-08002B2CF9AE}" pid="5" name="_AuthorEmail">
    <vt:lpwstr>Brian.McCullock@chguernsey.com</vt:lpwstr>
  </property>
  <property fmtid="{D5CDD505-2E9C-101B-9397-08002B2CF9AE}" pid="6" name="_AuthorEmailDisplayName">
    <vt:lpwstr>McCullock, Brian</vt:lpwstr>
  </property>
</Properties>
</file>